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795" activeTab="3"/>
  </bookViews>
  <sheets>
    <sheet name="Титульный" sheetId="1" r:id="rId1"/>
    <sheet name="Поступления вариант сводный" sheetId="2" r:id="rId2"/>
    <sheet name="Поступления" sheetId="3" r:id="rId3"/>
    <sheet name="Выплаты" sheetId="4" r:id="rId4"/>
    <sheet name="Лист2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<sst xmlns="http://schemas.openxmlformats.org/spreadsheetml/2006/main" count="653" uniqueCount="216">
  <si>
    <t>Утверждаю</t>
  </si>
  <si>
    <t>(расшифровка подписи)</t>
  </si>
  <si>
    <t>Коды</t>
  </si>
  <si>
    <t>Дата</t>
  </si>
  <si>
    <t>по Сводному реестру</t>
  </si>
  <si>
    <t>ИНН</t>
  </si>
  <si>
    <t>КПП</t>
  </si>
  <si>
    <t>Единица измерения: руб.</t>
  </si>
  <si>
    <t>по ОКЕИ</t>
  </si>
  <si>
    <t>Раздел 1. Поступления и выплаты</t>
  </si>
  <si>
    <t xml:space="preserve">Наименование показателя </t>
  </si>
  <si>
    <t xml:space="preserve">Код строки </t>
  </si>
  <si>
    <t xml:space="preserve">Сумма </t>
  </si>
  <si>
    <t xml:space="preserve">за пределами планового периода </t>
  </si>
  <si>
    <t xml:space="preserve">X </t>
  </si>
  <si>
    <t xml:space="preserve">Доходы, всего: </t>
  </si>
  <si>
    <t>в том числе:</t>
  </si>
  <si>
    <t xml:space="preserve">доходы от собственности, всего </t>
  </si>
  <si>
    <t xml:space="preserve">в том числе: </t>
  </si>
  <si>
    <t xml:space="preserve">доходы от оказания услуг, работ, компенсации затрат учреждений, всего </t>
  </si>
  <si>
    <t xml:space="preserve"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</t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</si>
  <si>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</si>
  <si>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 xml:space="preserve">доходы от штрафов, пеней, иных сумм принудительного изъятия, всего </t>
  </si>
  <si>
    <t xml:space="preserve">безвозмездные денежные поступления, всего </t>
  </si>
  <si>
    <t xml:space="preserve">прочие доходы, всего </t>
  </si>
  <si>
    <t xml:space="preserve">в том числе: целевые субсидии </t>
  </si>
  <si>
    <t xml:space="preserve">субсидии на осуществление капитальных вложений </t>
  </si>
  <si>
    <t xml:space="preserve">доходы от операции с активами, всего </t>
  </si>
  <si>
    <t xml:space="preserve">прочие поступления, всего &lt;6&gt; </t>
  </si>
  <si>
    <t>из них:</t>
  </si>
  <si>
    <t xml:space="preserve">увеличение остатков денежных средств за счет возврата дебиторской задолженности прошлых лет </t>
  </si>
  <si>
    <t xml:space="preserve">Расходы, всего </t>
  </si>
  <si>
    <t xml:space="preserve">на выплаты персоналу, всего </t>
  </si>
  <si>
    <t xml:space="preserve">оплата труда </t>
  </si>
  <si>
    <t xml:space="preserve">прочие выплаты персоналу, в том числе компенсационного характера </t>
  </si>
  <si>
    <t xml:space="preserve">иные выплаты, за исключением фонда оплаты труда учреждения, для выполнения отдельных полномочий 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</si>
  <si>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</si>
  <si>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 xml:space="preserve">на выплаты по оплате труда </t>
  </si>
  <si>
    <t xml:space="preserve">на иные выплаты работникам </t>
  </si>
  <si>
    <t xml:space="preserve">денежное довольствие военнослужащих и сотрудников, имеющих специальные звания </t>
  </si>
  <si>
    <t xml:space="preserve">иные выплаты военнослужащим и сотрудникам, имеющим специальные звания </t>
  </si>
  <si>
    <t xml:space="preserve">страховые взносы на обязательное социальное страхование в части выплат персоналу, подлежащих обложению страховыми взносами </t>
  </si>
  <si>
    <t xml:space="preserve">на оплату труда стажеров </t>
  </si>
  <si>
    <t xml:space="preserve">социальные и иные выплаты населению, всего </t>
  </si>
  <si>
    <t xml:space="preserve">социальные выплаты гражданам, кроме публичных нормативных социальных выплат </t>
  </si>
  <si>
    <t xml:space="preserve">пособия, компенсации и иные социальные выплаты гражданам, кроме публичных нормативных обязательств </t>
  </si>
  <si>
    <t xml:space="preserve">выплата стипендий, осуществление иных расходов на социальную поддержку обучающихся за счет средств стипендиального фонда 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</si>
  <si>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</si>
  <si>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 xml:space="preserve">социальное обеспечение детей-сирот и детей, оставшихся без попечения родителей </t>
  </si>
  <si>
    <t xml:space="preserve">уплата налогов, сборов и иных платежей, всего </t>
  </si>
  <si>
    <t xml:space="preserve">иные налоги (включаемые в состав расходов) в бюджеты бюджетной системы Российской Федерации, а также государственная пошлина </t>
  </si>
  <si>
    <t xml:space="preserve">уплата штрафов (в том числе административных), пеней, иных платежей </t>
  </si>
  <si>
    <t xml:space="preserve">безвозмездные перечисления организациям и физическим лицам, всего </t>
  </si>
  <si>
    <t xml:space="preserve">гранты, предоставляемые другим организациям и физическим лицам </t>
  </si>
  <si>
    <t xml:space="preserve">взносы в международные организации </t>
  </si>
  <si>
    <t xml:space="preserve">платежи в целях обеспечения реализации соглашений с правительствами иностранных государств и международными организациями </t>
  </si>
  <si>
    <t xml:space="preserve">прочие выплаты (кроме выплат на закупку товаров, работ, услуг) 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</si>
  <si>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</si>
  <si>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</si>
  <si>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</si>
  <si>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</si>
  <si>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 xml:space="preserve">прочую закупку товаров, работ и услуг, всего </t>
  </si>
  <si>
    <t>капитальные вложения в объекты государственной (муниципальной) собственности, всего</t>
  </si>
  <si>
    <t xml:space="preserve">приобретение объектов недвижимого имущества государственными (муниципальными) учреждениями </t>
  </si>
  <si>
    <t xml:space="preserve">строительство (реконструкция) объектов недвижимого имущества государственными (муниципальными) учреждениями </t>
  </si>
  <si>
    <t xml:space="preserve">возврат в бюджет средств субсидии </t>
  </si>
  <si>
    <t>Раздел 2. Сведения по выплатам на закупки товаров, работ, услуг &lt;10&gt;</t>
  </si>
  <si>
    <t xml:space="preserve">N п/п </t>
  </si>
  <si>
    <t xml:space="preserve">Коды строк </t>
  </si>
  <si>
    <t xml:space="preserve">Год начала закупки </t>
  </si>
  <si>
    <t xml:space="preserve">1.1. </t>
  </si>
  <si>
    <t xml:space="preserve">1.2. </t>
  </si>
  <si>
    <t xml:space="preserve">1.3. </t>
  </si>
  <si>
    <t xml:space="preserve">1.4.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</si>
  <si>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</si>
  <si>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</si>
  <si>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</si>
  <si>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</si>
  <si>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</si>
  <si>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</si>
  <si>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</si>
  <si>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</si>
  <si>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</si>
  <si>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 xml:space="preserve">1.4.3. </t>
  </si>
  <si>
    <t xml:space="preserve">1.4.4. </t>
  </si>
  <si>
    <t xml:space="preserve">за счет средств обязательного медицинского страхования </t>
  </si>
  <si>
    <t xml:space="preserve">1.4.4.1. </t>
  </si>
  <si>
    <t xml:space="preserve">1.4.4.2. </t>
  </si>
  <si>
    <t xml:space="preserve">1.4.5. </t>
  </si>
  <si>
    <t xml:space="preserve">за счет прочих источников финансового обеспечения </t>
  </si>
  <si>
    <t xml:space="preserve">1.4.5.1. </t>
  </si>
  <si>
    <t xml:space="preserve">1.4.5.2. </t>
  </si>
  <si>
    <t>в соответствии с Федеральным законом N 223-ФЗ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</si>
  <si>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</si>
  <si>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</si>
  <si>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</si>
  <si>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</si>
  <si>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</si>
  <si>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</si>
  <si>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 xml:space="preserve">(подпись) </t>
  </si>
  <si>
    <t xml:space="preserve">(фамилия, инициалы) </t>
  </si>
  <si>
    <t>(телефон)</t>
  </si>
  <si>
    <t>"___" _____________________ 20__ г.</t>
  </si>
  <si>
    <t>СОГЛАСОВАНО</t>
  </si>
  <si>
    <t>(наименование должности уполномоченного лица органа-учредителя)</t>
  </si>
  <si>
    <t>Е.С. Пяткина</t>
  </si>
  <si>
    <t>ГАУ СО "Центр адаптации и реабилитации инвалидов"</t>
  </si>
  <si>
    <t>Директор</t>
  </si>
  <si>
    <t>Ведущий экономист</t>
  </si>
  <si>
    <t>Ершова Н.В.</t>
  </si>
  <si>
    <t>96-45-30</t>
  </si>
  <si>
    <t>1.4.1.</t>
  </si>
  <si>
    <t xml:space="preserve">на 2020 г. текущий финансовый год </t>
  </si>
  <si>
    <t>на иные выплаты гражданским лицам (денежное содержание)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</si>
  <si>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</si>
  <si>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Перечня мероприятий по обеспечению пожарной безопасности учреждений социальной защиты населения на 2020 год основного мероприятия 2.4 "Обеспечение пожарной безопасности объектов социальной сферы с массовым пребыванием людей", государственной программы Саратовской области «Защита населения и территорий от чрезвычайных ситуаций, обеспечение пожарной безопасности»</t>
  </si>
  <si>
    <t xml:space="preserve">на 2020 г. (текущий финансовый год) </t>
  </si>
  <si>
    <t>КОСГУ</t>
  </si>
  <si>
    <t>Направление</t>
  </si>
  <si>
    <t>КРКС</t>
  </si>
  <si>
    <t>Заработная плата</t>
  </si>
  <si>
    <t>Социальные пособия и компенсации персоналу в денежной форме (первые 3 дня временной нетрудоспособности)</t>
  </si>
  <si>
    <t>001</t>
  </si>
  <si>
    <t>налог на имущество организаций и земельный налог :</t>
  </si>
  <si>
    <t xml:space="preserve"> - налог на имущество</t>
  </si>
  <si>
    <t xml:space="preserve"> - земельный налог</t>
  </si>
  <si>
    <t>010</t>
  </si>
  <si>
    <t>009</t>
  </si>
  <si>
    <t xml:space="preserve"> - транспортный налог</t>
  </si>
  <si>
    <t>011</t>
  </si>
  <si>
    <t xml:space="preserve"> - плата за загрязнение окружающей среды</t>
  </si>
  <si>
    <t xml:space="preserve"> - Услуги связи</t>
  </si>
  <si>
    <t>018</t>
  </si>
  <si>
    <t xml:space="preserve"> - Коммунальные услуги</t>
  </si>
  <si>
    <t>002</t>
  </si>
  <si>
    <t>013</t>
  </si>
  <si>
    <t>012</t>
  </si>
  <si>
    <t xml:space="preserve"> - Работы, услуги по содержанию имущества</t>
  </si>
  <si>
    <t xml:space="preserve"> - Прочие работы, услуги</t>
  </si>
  <si>
    <t xml:space="preserve"> - Страхование</t>
  </si>
  <si>
    <t xml:space="preserve"> - Приобретение ГСМ</t>
  </si>
  <si>
    <t xml:space="preserve"> - Приобретение строительных материалов</t>
  </si>
  <si>
    <t xml:space="preserve"> - Приобретение мягкого инвентаря</t>
  </si>
  <si>
    <t xml:space="preserve"> - Приобретение прочих оборотных запасов</t>
  </si>
  <si>
    <t xml:space="preserve"> - Приобретение материальных запасов однократного применения</t>
  </si>
  <si>
    <t xml:space="preserve"> - Приобретение лекарственных препаратов и материалов</t>
  </si>
  <si>
    <t xml:space="preserve"> - Приобретение продуктов питания</t>
  </si>
  <si>
    <t>1.2.0</t>
  </si>
  <si>
    <t>1.2.4</t>
  </si>
  <si>
    <t>Расходы субсидии на иные цели</t>
  </si>
  <si>
    <t xml:space="preserve"> - Увеличение стоимости основных средств</t>
  </si>
  <si>
    <t xml:space="preserve"> - Увеличение стоимости материальных запасов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</si>
  <si>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</si>
  <si>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</si>
  <si>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на 2021 г. первый год планового периода </t>
  </si>
  <si>
    <t xml:space="preserve">на 2022 г. второй год планового периода </t>
  </si>
  <si>
    <t>Средства обязательного медицинского страхования</t>
  </si>
  <si>
    <t xml:space="preserve"> - Транспортные услуги</t>
  </si>
  <si>
    <t>прочие расходы</t>
  </si>
  <si>
    <t>гос.пошлина и сборы</t>
  </si>
  <si>
    <t xml:space="preserve"> (наименование должности  уполномоченного лица)</t>
  </si>
  <si>
    <t xml:space="preserve"> (наименование учреждения)</t>
  </si>
  <si>
    <t xml:space="preserve"> (подпись)              (расшифровка подписи)</t>
  </si>
  <si>
    <t>31 декабря 2019 г.</t>
  </si>
  <si>
    <t xml:space="preserve"> План финансово-хозяйственной деятельности </t>
  </si>
  <si>
    <t>на 2020 год и плановый период 2021 и 2022 годов</t>
  </si>
  <si>
    <t xml:space="preserve">от 31 декабря 2019 года </t>
  </si>
  <si>
    <t>31.12.2019г.</t>
  </si>
  <si>
    <t xml:space="preserve">Орган, осуществляющий </t>
  </si>
  <si>
    <r>
      <t xml:space="preserve">функции и полномочия учредителя  </t>
    </r>
    <r>
      <rPr>
        <u val="single"/>
        <sz val="11"/>
        <color indexed="8"/>
        <rFont val="Times New Roman"/>
        <family val="1"/>
      </rPr>
      <t>министерство социального развития Саратовской области</t>
    </r>
  </si>
  <si>
    <t>глава по БК</t>
  </si>
  <si>
    <t>040</t>
  </si>
  <si>
    <t>Учреждение ГАУ СО "Центр адаптации и реабилитации инвалидов"</t>
  </si>
  <si>
    <t>632J0042</t>
  </si>
  <si>
    <t>Остаток средств на начало текущего финансового года</t>
  </si>
  <si>
    <t>Остаток средств на конец текущего финансового года</t>
  </si>
  <si>
    <t>Код по бюджетной классификации Российской Федерации</t>
  </si>
  <si>
    <t>Аналитический код</t>
  </si>
  <si>
    <t>расходы на закупку товаров, работ, услуг, всего</t>
  </si>
  <si>
    <t>Выплаты, уменьшающие доход, всего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</si>
  <si>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</si>
  <si>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</si>
  <si>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</si>
  <si>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</si>
  <si>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 xml:space="preserve">Выплаты на закупку товаров, работ, услуг, всего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</si>
  <si>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</si>
  <si>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</si>
  <si>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</si>
  <si>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</si>
  <si>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>за счет субсидий, предоставляемых на осуществление капитальных вложений</t>
  </si>
  <si>
    <t xml:space="preserve"> -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</t>
  </si>
  <si>
    <t xml:space="preserve"> - Средства обязательного медицинского страхования</t>
  </si>
  <si>
    <t xml:space="preserve"> - средства обязательного медицинского страхования</t>
  </si>
  <si>
    <t xml:space="preserve"> - от оказания услуг (выполнения работ) на платной основе и от иной приносящей доход деятельности (от оплаты за оказанные дополнительные услуги)</t>
  </si>
  <si>
    <t>От оказания услуг (выполнения работ) на платной основе и от иной приносящей доход деятельности (от оплаты за оказанные дополнительные услуги)</t>
  </si>
  <si>
    <t xml:space="preserve"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</t>
  </si>
  <si>
    <t xml:space="preserve"> - 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</si>
  <si>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 xml:space="preserve"> - Субсидия на реализацию Перечня мероприятий по обеспечению пожарной безопасности учреждений социальной защиты населения на 2020 год основного мероприятия 2.4 "Обеспечение пожарной безопасности объектов социальной сферы с массовым пребыванием людей", государственной программы Саратовской области «Защита населения и территорий от чрезвычайных ситуаций, обеспечение пожарной безопасности»</t>
  </si>
  <si>
    <t xml:space="preserve"> - От оказания услуг (выполнения работ) на платной основе и от иной приносящей доход деятельности (от оплаты за оказанные дополнительные услуги)</t>
  </si>
  <si>
    <t>Социальные пособия и компенсации персоналу в денежной форме (компенсация по уходу за ребенком до 3-х лет)</t>
  </si>
  <si>
    <t xml:space="preserve"> - Увеличесние стоимости основных средств</t>
  </si>
  <si>
    <t>021</t>
  </si>
  <si>
    <t>Социальные пособия и компенсации персоналу в денежной форме (командировочные расходы)</t>
  </si>
  <si>
    <t>2648.1</t>
  </si>
  <si>
    <t>2648.2</t>
  </si>
  <si>
    <t>2648.3</t>
  </si>
  <si>
    <t>2648.4</t>
  </si>
  <si>
    <t>2648.5</t>
  </si>
  <si>
    <t>2648.6</t>
  </si>
  <si>
    <t>2648.7</t>
  </si>
  <si>
    <t>________________</t>
  </si>
  <si>
    <t xml:space="preserve">      (подпись)</t>
  </si>
  <si>
    <t>______________________________________________________________________</t>
  </si>
  <si>
    <t>______________________   Е.С. Пяткина</t>
  </si>
  <si>
    <t>в том числе субсидии на иные цели</t>
  </si>
  <si>
    <t>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</si>
</sst>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justify"/>
    </xf>
    <xf numFmtId="0" fontId="46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6" fillId="0" borderId="13" xfId="0" applyFont="1" applyBorder="1" applyAlignment="1">
      <alignment vertical="top" wrapText="1"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6" fillId="0" borderId="13" xfId="0" applyFont="1" applyBorder="1" applyAlignment="1">
      <alignment wrapText="1"/>
    </xf>
    <xf numFmtId="0" fontId="46" fillId="0" borderId="13" xfId="0" applyFont="1" applyBorder="1" applyAlignment="1">
      <alignment horizont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4" fontId="46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8" fillId="0" borderId="12" xfId="42" applyFont="1" applyBorder="1" applyAlignment="1" applyProtection="1">
      <alignment vertical="top" wrapText="1"/>
      <protection/>
    </xf>
    <xf numFmtId="0" fontId="46" fillId="0" borderId="12" xfId="0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9" fillId="0" borderId="12" xfId="0" applyFont="1" applyBorder="1" applyAlignment="1">
      <alignment horizontal="left" wrapText="1"/>
    </xf>
    <xf numFmtId="0" fontId="46" fillId="0" borderId="12" xfId="0" applyFont="1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0" fontId="48" fillId="7" borderId="12" xfId="0" applyFont="1" applyFill="1" applyBorder="1" applyAlignment="1">
      <alignment vertical="center" wrapText="1"/>
    </xf>
    <xf numFmtId="0" fontId="46" fillId="7" borderId="12" xfId="0" applyFont="1" applyFill="1" applyBorder="1" applyAlignment="1">
      <alignment horizontal="center" vertical="center" wrapText="1"/>
    </xf>
    <xf numFmtId="49" fontId="46" fillId="7" borderId="12" xfId="0" applyNumberFormat="1" applyFont="1" applyFill="1" applyBorder="1" applyAlignment="1">
      <alignment horizontal="center" vertical="center" wrapText="1"/>
    </xf>
    <xf numFmtId="4" fontId="48" fillId="7" borderId="12" xfId="0" applyNumberFormat="1" applyFont="1" applyFill="1" applyBorder="1" applyAlignment="1">
      <alignment horizontal="center" vertical="center" wrapText="1"/>
    </xf>
    <xf numFmtId="4" fontId="46" fillId="7" borderId="12" xfId="0" applyNumberFormat="1" applyFont="1" applyFill="1" applyBorder="1" applyAlignment="1">
      <alignment horizontal="center" vertical="center" wrapText="1"/>
    </xf>
    <xf numFmtId="0" fontId="51" fillId="7" borderId="0" xfId="0" applyFont="1" applyFill="1" applyAlignment="1">
      <alignment wrapText="1"/>
    </xf>
    <xf numFmtId="0" fontId="48" fillId="7" borderId="12" xfId="0" applyNumberFormat="1" applyFont="1" applyFill="1" applyBorder="1" applyAlignment="1">
      <alignment vertical="top" wrapText="1"/>
    </xf>
    <xf numFmtId="0" fontId="50" fillId="0" borderId="0" xfId="0" applyFont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right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0" fontId="8" fillId="0" borderId="12" xfId="42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8" fillId="7" borderId="12" xfId="0" applyFont="1" applyFill="1" applyBorder="1" applyAlignment="1">
      <alignment vertical="top" wrapText="1"/>
    </xf>
    <xf numFmtId="0" fontId="46" fillId="0" borderId="12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49" fontId="50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49" fontId="50" fillId="0" borderId="0" xfId="0" applyNumberFormat="1" applyFont="1" applyAlignment="1">
      <alignment vertical="center"/>
    </xf>
    <xf numFmtId="0" fontId="48" fillId="9" borderId="12" xfId="0" applyFont="1" applyFill="1" applyBorder="1" applyAlignment="1">
      <alignment vertical="center" wrapText="1"/>
    </xf>
    <xf numFmtId="0" fontId="46" fillId="9" borderId="12" xfId="0" applyFont="1" applyFill="1" applyBorder="1" applyAlignment="1">
      <alignment horizontal="center" vertical="center" wrapText="1"/>
    </xf>
    <xf numFmtId="49" fontId="46" fillId="9" borderId="12" xfId="0" applyNumberFormat="1" applyFont="1" applyFill="1" applyBorder="1" applyAlignment="1">
      <alignment horizontal="center" vertical="center" wrapText="1"/>
    </xf>
    <xf numFmtId="4" fontId="48" fillId="9" borderId="12" xfId="0" applyNumberFormat="1" applyFont="1" applyFill="1" applyBorder="1" applyAlignment="1">
      <alignment horizontal="center" vertical="center" wrapText="1"/>
    </xf>
    <xf numFmtId="4" fontId="46" fillId="9" borderId="12" xfId="0" applyNumberFormat="1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46" fillId="0" borderId="22" xfId="0" applyFont="1" applyBorder="1" applyAlignment="1">
      <alignment horizontal="left" vertical="top" wrapText="1"/>
    </xf>
    <xf numFmtId="0" fontId="46" fillId="0" borderId="23" xfId="0" applyFont="1" applyBorder="1" applyAlignment="1">
      <alignment horizontal="left" vertical="top" wrapText="1"/>
    </xf>
    <xf numFmtId="0" fontId="46" fillId="0" borderId="24" xfId="0" applyFont="1" applyBorder="1" applyAlignment="1">
      <alignment horizontal="left" vertical="top" wrapText="1"/>
    </xf>
    <xf numFmtId="0" fontId="46" fillId="0" borderId="25" xfId="0" applyFont="1" applyBorder="1" applyAlignment="1">
      <alignment horizontal="left" vertical="top" wrapText="1"/>
    </xf>
    <xf numFmtId="0" fontId="46" fillId="0" borderId="21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21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I8" sqref="I8:J8"/>
    </sheetView>
  </sheetViews>
  <sheetFormatPr defaultColWidth="9.140625" defaultRowHeight="15"/>
  <cols>
    <col min="8" max="8" width="22.28125" style="0" customWidth="1"/>
    <col min="9" max="9" width="34.57421875" style="0" customWidth="1"/>
    <col min="10" max="10" width="15.7109375" style="0" customWidth="1"/>
  </cols>
  <sheetData>
    <row r="2" spans="9:10" ht="21" customHeight="1">
      <c r="I2" s="70" t="s">
        <v>0</v>
      </c>
      <c r="J2" s="70"/>
    </row>
    <row r="3" spans="9:10" ht="21" customHeight="1">
      <c r="I3" s="70" t="s">
        <v>107</v>
      </c>
      <c r="J3" s="70"/>
    </row>
    <row r="4" spans="9:10" ht="21" customHeight="1">
      <c r="I4" s="71" t="s">
        <v>160</v>
      </c>
      <c r="J4" s="71"/>
    </row>
    <row r="5" spans="9:10" ht="21" customHeight="1">
      <c r="I5" s="70" t="s">
        <v>106</v>
      </c>
      <c r="J5" s="70"/>
    </row>
    <row r="6" spans="9:10" ht="21" customHeight="1">
      <c r="I6" s="71" t="s">
        <v>161</v>
      </c>
      <c r="J6" s="71"/>
    </row>
    <row r="7" spans="9:10" ht="21" customHeight="1">
      <c r="I7" s="70" t="s">
        <v>213</v>
      </c>
      <c r="J7" s="70"/>
    </row>
    <row r="8" spans="9:10" ht="21" customHeight="1">
      <c r="I8" s="70" t="s">
        <v>162</v>
      </c>
      <c r="J8" s="70"/>
    </row>
    <row r="9" spans="9:10" ht="21" customHeight="1">
      <c r="I9" s="72" t="s">
        <v>163</v>
      </c>
      <c r="J9" s="72"/>
    </row>
    <row r="11" spans="1:10" ht="26.25" customHeight="1">
      <c r="A11" s="73" t="s">
        <v>164</v>
      </c>
      <c r="B11" s="73"/>
      <c r="C11" s="73"/>
      <c r="D11" s="73"/>
      <c r="E11" s="73"/>
      <c r="F11" s="73"/>
      <c r="G11" s="73"/>
      <c r="H11" s="73"/>
      <c r="I11" s="73"/>
      <c r="J11" s="73"/>
    </row>
    <row r="12" spans="1:10" ht="26.25" customHeight="1">
      <c r="A12" s="73" t="s">
        <v>165</v>
      </c>
      <c r="B12" s="73"/>
      <c r="C12" s="73"/>
      <c r="D12" s="73"/>
      <c r="E12" s="73"/>
      <c r="F12" s="73"/>
      <c r="G12" s="73"/>
      <c r="H12" s="73"/>
      <c r="I12" s="73"/>
      <c r="J12" s="73"/>
    </row>
    <row r="13" spans="1:10" ht="26.25" customHeight="1">
      <c r="A13" s="74" t="s">
        <v>166</v>
      </c>
      <c r="B13" s="74"/>
      <c r="C13" s="74"/>
      <c r="D13" s="74"/>
      <c r="E13" s="74"/>
      <c r="F13" s="74"/>
      <c r="G13" s="74"/>
      <c r="H13" s="74"/>
      <c r="I13" s="74"/>
      <c r="J13" s="74"/>
    </row>
    <row r="14" spans="1:10" ht="15">
      <c r="A14" s="42"/>
      <c r="B14" s="43"/>
      <c r="C14" s="44"/>
      <c r="I14" s="43"/>
      <c r="J14" s="45" t="s">
        <v>2</v>
      </c>
    </row>
    <row r="15" spans="1:10" ht="17.25" customHeight="1">
      <c r="A15" s="46"/>
      <c r="B15" s="47"/>
      <c r="C15" s="43"/>
      <c r="I15" s="47" t="s">
        <v>3</v>
      </c>
      <c r="J15" s="45" t="s">
        <v>167</v>
      </c>
    </row>
    <row r="16" spans="1:10" ht="21.75" customHeight="1">
      <c r="A16" s="75" t="s">
        <v>168</v>
      </c>
      <c r="B16" s="75"/>
      <c r="C16" s="75"/>
      <c r="I16" s="47" t="s">
        <v>4</v>
      </c>
      <c r="J16" s="45">
        <v>63200349</v>
      </c>
    </row>
    <row r="17" spans="1:10" ht="19.5" customHeight="1">
      <c r="A17" s="75" t="s">
        <v>169</v>
      </c>
      <c r="B17" s="75"/>
      <c r="C17" s="75"/>
      <c r="D17" s="75"/>
      <c r="E17" s="75"/>
      <c r="F17" s="75"/>
      <c r="G17" s="75"/>
      <c r="H17" s="75"/>
      <c r="I17" s="47" t="s">
        <v>170</v>
      </c>
      <c r="J17" s="48" t="s">
        <v>171</v>
      </c>
    </row>
    <row r="18" spans="1:10" ht="19.5" customHeight="1">
      <c r="A18" s="42"/>
      <c r="B18" s="47"/>
      <c r="C18" s="43"/>
      <c r="I18" s="47" t="s">
        <v>4</v>
      </c>
      <c r="J18" s="50" t="s">
        <v>173</v>
      </c>
    </row>
    <row r="19" spans="1:10" ht="19.5" customHeight="1">
      <c r="A19" s="42"/>
      <c r="B19" s="47"/>
      <c r="C19" s="43"/>
      <c r="I19" s="47" t="s">
        <v>5</v>
      </c>
      <c r="J19" s="45">
        <v>6452016399</v>
      </c>
    </row>
    <row r="20" spans="1:10" ht="24" customHeight="1">
      <c r="A20" s="75" t="s">
        <v>172</v>
      </c>
      <c r="B20" s="75"/>
      <c r="C20" s="75"/>
      <c r="D20" s="75"/>
      <c r="E20" s="75"/>
      <c r="F20" s="75"/>
      <c r="G20" s="75"/>
      <c r="H20" s="75"/>
      <c r="I20" s="47" t="s">
        <v>6</v>
      </c>
      <c r="J20" s="45">
        <v>645401001</v>
      </c>
    </row>
    <row r="21" spans="1:10" ht="23.25" customHeight="1">
      <c r="A21" s="75" t="s">
        <v>7</v>
      </c>
      <c r="B21" s="75"/>
      <c r="C21" s="75"/>
      <c r="D21" s="75"/>
      <c r="E21" s="75"/>
      <c r="F21" s="75"/>
      <c r="G21" s="75"/>
      <c r="H21" s="75"/>
      <c r="I21" s="47" t="s">
        <v>8</v>
      </c>
      <c r="J21" s="49">
        <v>383</v>
      </c>
    </row>
  </sheetData>
  <sheetProtection/>
  <mergeCells count="15">
    <mergeCell ref="A13:J13"/>
    <mergeCell ref="A16:C16"/>
    <mergeCell ref="A17:H17"/>
    <mergeCell ref="A20:H20"/>
    <mergeCell ref="A21:H21"/>
    <mergeCell ref="I7:J7"/>
    <mergeCell ref="I8:J8"/>
    <mergeCell ref="I9:J9"/>
    <mergeCell ref="A11:J11"/>
    <mergeCell ref="A12:J12"/>
    <mergeCell ref="I2:J2"/>
    <mergeCell ref="I3:J3"/>
    <mergeCell ref="I4:J4"/>
    <mergeCell ref="I5:J5"/>
    <mergeCell ref="I6:J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7"/>
  <sheetViews>
    <sheetView zoomScalePageLayoutView="0" workbookViewId="0" topLeftCell="A1">
      <pane xSplit="1" ySplit="6" topLeftCell="B9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05" sqref="H105"/>
    </sheetView>
  </sheetViews>
  <sheetFormatPr defaultColWidth="9.140625" defaultRowHeight="15"/>
  <cols>
    <col min="1" max="1" width="69.8515625" style="25" customWidth="1"/>
    <col min="2" max="2" width="9.7109375" style="56" customWidth="1"/>
    <col min="3" max="3" width="16.140625" style="25" customWidth="1"/>
    <col min="4" max="4" width="8.7109375" style="25" customWidth="1"/>
    <col min="5" max="6" width="8.7109375" style="57" customWidth="1"/>
    <col min="7" max="7" width="14.00390625" style="25" customWidth="1"/>
    <col min="8" max="8" width="14.7109375" style="25" customWidth="1"/>
    <col min="9" max="9" width="14.8515625" style="25" customWidth="1"/>
    <col min="10" max="10" width="14.00390625" style="25" customWidth="1"/>
    <col min="11" max="11" width="9.140625" style="25" customWidth="1"/>
    <col min="12" max="14" width="12.421875" style="25" bestFit="1" customWidth="1"/>
    <col min="15" max="16384" width="9.140625" style="25" customWidth="1"/>
  </cols>
  <sheetData>
    <row r="1" ht="15.75">
      <c r="A1" s="1"/>
    </row>
    <row r="2" ht="20.25">
      <c r="A2" s="7" t="s">
        <v>9</v>
      </c>
    </row>
    <row r="3" ht="15.75">
      <c r="A3" s="1"/>
    </row>
    <row r="4" ht="15.75">
      <c r="A4" s="1"/>
    </row>
    <row r="5" spans="1:10" ht="30.75" customHeight="1">
      <c r="A5" s="76" t="s">
        <v>10</v>
      </c>
      <c r="B5" s="76" t="s">
        <v>11</v>
      </c>
      <c r="C5" s="78" t="s">
        <v>176</v>
      </c>
      <c r="D5" s="79" t="s">
        <v>177</v>
      </c>
      <c r="E5" s="80"/>
      <c r="F5" s="81"/>
      <c r="G5" s="78" t="s">
        <v>12</v>
      </c>
      <c r="H5" s="78"/>
      <c r="I5" s="78"/>
      <c r="J5" s="78"/>
    </row>
    <row r="6" spans="1:10" ht="63">
      <c r="A6" s="77"/>
      <c r="B6" s="77"/>
      <c r="C6" s="78"/>
      <c r="D6" s="65" t="s">
        <v>117</v>
      </c>
      <c r="E6" s="29" t="s">
        <v>118</v>
      </c>
      <c r="F6" s="29" t="s">
        <v>119</v>
      </c>
      <c r="G6" s="66" t="s">
        <v>112</v>
      </c>
      <c r="H6" s="66" t="s">
        <v>154</v>
      </c>
      <c r="I6" s="66" t="s">
        <v>155</v>
      </c>
      <c r="J6" s="66" t="s">
        <v>13</v>
      </c>
    </row>
    <row r="7" spans="1:10" ht="15.75">
      <c r="A7" s="66">
        <v>1</v>
      </c>
      <c r="B7" s="67">
        <v>2</v>
      </c>
      <c r="C7" s="66">
        <v>3</v>
      </c>
      <c r="D7" s="67">
        <v>4</v>
      </c>
      <c r="E7" s="12"/>
      <c r="F7" s="12"/>
      <c r="G7" s="66">
        <v>5</v>
      </c>
      <c r="H7" s="66">
        <v>6</v>
      </c>
      <c r="I7" s="66">
        <v>7</v>
      </c>
      <c r="J7" s="66">
        <v>8</v>
      </c>
    </row>
    <row r="8" spans="1:10" ht="24" customHeight="1">
      <c r="A8" s="60" t="s">
        <v>174</v>
      </c>
      <c r="B8" s="61">
        <v>1</v>
      </c>
      <c r="C8" s="61" t="s">
        <v>14</v>
      </c>
      <c r="D8" s="61" t="s">
        <v>14</v>
      </c>
      <c r="E8" s="62"/>
      <c r="F8" s="62"/>
      <c r="G8" s="63">
        <f>SUM(G10:G12)</f>
        <v>1088146.91</v>
      </c>
      <c r="H8" s="63">
        <v>0</v>
      </c>
      <c r="I8" s="63">
        <v>0</v>
      </c>
      <c r="J8" s="63">
        <v>0</v>
      </c>
    </row>
    <row r="9" spans="1:10" ht="15.75" hidden="1">
      <c r="A9" s="5" t="s">
        <v>16</v>
      </c>
      <c r="B9" s="67"/>
      <c r="C9" s="66"/>
      <c r="D9" s="67"/>
      <c r="E9" s="12"/>
      <c r="F9" s="12"/>
      <c r="G9" s="20"/>
      <c r="H9" s="20"/>
      <c r="I9" s="20"/>
      <c r="J9" s="20"/>
    </row>
    <row r="10" spans="1:10" ht="47.25" hidden="1">
      <c r="A10" s="5" t="s">
        <v>190</v>
      </c>
      <c r="B10" s="67"/>
      <c r="C10" s="66"/>
      <c r="D10" s="67"/>
      <c r="E10" s="12"/>
      <c r="F10" s="12"/>
      <c r="G10" s="19">
        <v>387368.7</v>
      </c>
      <c r="H10" s="20"/>
      <c r="I10" s="20"/>
      <c r="J10" s="20"/>
    </row>
    <row r="11" spans="1:10" ht="22.5" customHeight="1" hidden="1">
      <c r="A11" s="55" t="s">
        <v>192</v>
      </c>
      <c r="B11" s="67"/>
      <c r="C11" s="66"/>
      <c r="D11" s="67"/>
      <c r="E11" s="12"/>
      <c r="F11" s="12"/>
      <c r="G11" s="19">
        <v>478808.03</v>
      </c>
      <c r="H11" s="20"/>
      <c r="I11" s="20"/>
      <c r="J11" s="20"/>
    </row>
    <row r="12" spans="1:10" ht="47.25" hidden="1">
      <c r="A12" s="5" t="s">
        <v>193</v>
      </c>
      <c r="B12" s="67"/>
      <c r="C12" s="66"/>
      <c r="D12" s="67"/>
      <c r="E12" s="12"/>
      <c r="F12" s="12"/>
      <c r="G12" s="19">
        <v>221970.18</v>
      </c>
      <c r="H12" s="20"/>
      <c r="I12" s="20"/>
      <c r="J12" s="20"/>
    </row>
    <row r="13" spans="1:10" ht="26.25" customHeight="1">
      <c r="A13" s="60" t="s">
        <v>175</v>
      </c>
      <c r="B13" s="61">
        <v>2</v>
      </c>
      <c r="C13" s="61" t="s">
        <v>14</v>
      </c>
      <c r="D13" s="61" t="s">
        <v>14</v>
      </c>
      <c r="E13" s="62"/>
      <c r="F13" s="62"/>
      <c r="G13" s="63">
        <f>G8+G18-G42</f>
        <v>0</v>
      </c>
      <c r="H13" s="63">
        <f>H8+H18-H42</f>
        <v>0</v>
      </c>
      <c r="I13" s="63">
        <f>I8+I18-I42</f>
        <v>0</v>
      </c>
      <c r="J13" s="63">
        <f>J8+J18-J42</f>
        <v>0</v>
      </c>
    </row>
    <row r="14" spans="1:10" ht="15.75" hidden="1">
      <c r="A14" s="5" t="s">
        <v>16</v>
      </c>
      <c r="B14" s="67"/>
      <c r="C14" s="66"/>
      <c r="D14" s="67"/>
      <c r="E14" s="12"/>
      <c r="F14" s="12"/>
      <c r="G14" s="20"/>
      <c r="H14" s="20"/>
      <c r="I14" s="20"/>
      <c r="J14" s="20"/>
    </row>
    <row r="15" spans="1:10" ht="47.25" hidden="1">
      <c r="A15" s="5" t="s">
        <v>190</v>
      </c>
      <c r="B15" s="67"/>
      <c r="C15" s="66"/>
      <c r="D15" s="67"/>
      <c r="E15" s="12"/>
      <c r="F15" s="12"/>
      <c r="G15" s="19"/>
      <c r="H15" s="19"/>
      <c r="I15" s="19"/>
      <c r="J15" s="20"/>
    </row>
    <row r="16" spans="1:10" ht="22.5" customHeight="1" hidden="1">
      <c r="A16" s="55" t="s">
        <v>192</v>
      </c>
      <c r="B16" s="67"/>
      <c r="C16" s="66"/>
      <c r="D16" s="67"/>
      <c r="E16" s="12"/>
      <c r="F16" s="12"/>
      <c r="G16" s="19"/>
      <c r="H16" s="19"/>
      <c r="I16" s="19"/>
      <c r="J16" s="20"/>
    </row>
    <row r="17" spans="1:10" ht="47.25" hidden="1">
      <c r="A17" s="5" t="s">
        <v>193</v>
      </c>
      <c r="B17" s="67"/>
      <c r="C17" s="66"/>
      <c r="D17" s="67"/>
      <c r="E17" s="12"/>
      <c r="F17" s="12"/>
      <c r="G17" s="19"/>
      <c r="H17" s="19"/>
      <c r="I17" s="19"/>
      <c r="J17" s="20"/>
    </row>
    <row r="18" spans="1:10" ht="21.75" customHeight="1">
      <c r="A18" s="60" t="s">
        <v>15</v>
      </c>
      <c r="B18" s="61">
        <v>1000</v>
      </c>
      <c r="C18" s="61">
        <v>100</v>
      </c>
      <c r="D18" s="62" t="s">
        <v>215</v>
      </c>
      <c r="E18" s="62"/>
      <c r="F18" s="62"/>
      <c r="G18" s="63">
        <f>G20+G22+G26+G28+G30+G35</f>
        <v>59982648</v>
      </c>
      <c r="H18" s="63">
        <f>H20+H22+H26+H28+H30+H35</f>
        <v>56235464</v>
      </c>
      <c r="I18" s="63">
        <f>I20+I22+I26+I28+I30+I35</f>
        <v>58878764</v>
      </c>
      <c r="J18" s="63">
        <f>J20+J22+J26+J28+J30+J35</f>
        <v>0</v>
      </c>
    </row>
    <row r="19" spans="1:10" ht="15.75">
      <c r="A19" s="5" t="s">
        <v>16</v>
      </c>
      <c r="B19" s="67"/>
      <c r="C19" s="66"/>
      <c r="D19" s="67"/>
      <c r="E19" s="12"/>
      <c r="F19" s="12"/>
      <c r="G19" s="19"/>
      <c r="H19" s="19"/>
      <c r="I19" s="19"/>
      <c r="J19" s="19"/>
    </row>
    <row r="20" spans="1:10" ht="15.75">
      <c r="A20" s="5" t="s">
        <v>17</v>
      </c>
      <c r="B20" s="67">
        <v>1100</v>
      </c>
      <c r="C20" s="67">
        <v>120</v>
      </c>
      <c r="D20" s="67"/>
      <c r="E20" s="12"/>
      <c r="F20" s="12"/>
      <c r="G20" s="19"/>
      <c r="H20" s="19"/>
      <c r="I20" s="19"/>
      <c r="J20" s="19"/>
    </row>
    <row r="21" spans="1:10" ht="15.75">
      <c r="A21" s="5" t="s">
        <v>18</v>
      </c>
      <c r="B21" s="67">
        <v>1110</v>
      </c>
      <c r="C21" s="67"/>
      <c r="D21" s="67"/>
      <c r="E21" s="12"/>
      <c r="F21" s="12"/>
      <c r="G21" s="19"/>
      <c r="H21" s="19"/>
      <c r="I21" s="19"/>
      <c r="J21" s="19"/>
    </row>
    <row r="22" spans="1:10" ht="31.5">
      <c r="A22" s="5" t="s">
        <v>19</v>
      </c>
      <c r="B22" s="67">
        <v>1200</v>
      </c>
      <c r="C22" s="67">
        <v>130</v>
      </c>
      <c r="D22" s="67">
        <v>131</v>
      </c>
      <c r="E22" s="12"/>
      <c r="F22" s="12"/>
      <c r="G22" s="19">
        <f>G24+6400000+2700000</f>
        <v>59729144</v>
      </c>
      <c r="H22" s="19">
        <f>H24+6500000+2700000</f>
        <v>56235464</v>
      </c>
      <c r="I22" s="19">
        <f>I24+6500000+2700000</f>
        <v>58878764</v>
      </c>
      <c r="J22" s="19">
        <f>+J24</f>
        <v>0</v>
      </c>
    </row>
    <row r="23" spans="1:10" ht="15.75">
      <c r="A23" s="5" t="s">
        <v>16</v>
      </c>
      <c r="B23" s="67"/>
      <c r="C23" s="67"/>
      <c r="D23" s="67"/>
      <c r="E23" s="12"/>
      <c r="F23" s="12"/>
      <c r="G23" s="19"/>
      <c r="H23" s="19"/>
      <c r="I23" s="19"/>
      <c r="J23" s="19"/>
    </row>
    <row r="24" spans="1:10" ht="47.25">
      <c r="A24" s="5" t="s">
        <v>20</v>
      </c>
      <c r="B24" s="67">
        <v>1210</v>
      </c>
      <c r="C24" s="67">
        <v>130</v>
      </c>
      <c r="D24" s="67">
        <v>131</v>
      </c>
      <c r="E24" s="12"/>
      <c r="F24" s="12"/>
      <c r="G24" s="19">
        <v>50629144</v>
      </c>
      <c r="H24" s="19">
        <v>47035464</v>
      </c>
      <c r="I24" s="19">
        <v>49678764</v>
      </c>
      <c r="J24" s="19"/>
    </row>
    <row r="25" spans="1:10" ht="47.25">
      <c r="A25" s="5" t="s">
        <v>21</v>
      </c>
      <c r="B25" s="67">
        <v>1220</v>
      </c>
      <c r="C25" s="67">
        <v>130</v>
      </c>
      <c r="D25" s="67"/>
      <c r="E25" s="12"/>
      <c r="F25" s="12"/>
      <c r="G25" s="19"/>
      <c r="H25" s="19"/>
      <c r="I25" s="19"/>
      <c r="J25" s="19"/>
    </row>
    <row r="26" spans="1:10" ht="31.5">
      <c r="A26" s="5" t="s">
        <v>22</v>
      </c>
      <c r="B26" s="67">
        <v>1300</v>
      </c>
      <c r="C26" s="67">
        <v>140</v>
      </c>
      <c r="D26" s="67"/>
      <c r="E26" s="12"/>
      <c r="F26" s="12"/>
      <c r="G26" s="19"/>
      <c r="H26" s="19"/>
      <c r="I26" s="19"/>
      <c r="J26" s="19"/>
    </row>
    <row r="27" spans="1:10" ht="15.75">
      <c r="A27" s="5" t="s">
        <v>18</v>
      </c>
      <c r="B27" s="67">
        <v>1310</v>
      </c>
      <c r="C27" s="67">
        <v>140</v>
      </c>
      <c r="D27" s="67"/>
      <c r="E27" s="12"/>
      <c r="F27" s="12"/>
      <c r="G27" s="19"/>
      <c r="H27" s="19"/>
      <c r="I27" s="19"/>
      <c r="J27" s="19"/>
    </row>
    <row r="28" spans="1:10" ht="15.75">
      <c r="A28" s="5" t="s">
        <v>23</v>
      </c>
      <c r="B28" s="67">
        <v>1400</v>
      </c>
      <c r="C28" s="67">
        <v>150</v>
      </c>
      <c r="D28" s="67"/>
      <c r="E28" s="12"/>
      <c r="F28" s="12"/>
      <c r="G28" s="19"/>
      <c r="H28" s="19"/>
      <c r="I28" s="19"/>
      <c r="J28" s="19"/>
    </row>
    <row r="29" spans="1:10" ht="15.75">
      <c r="A29" s="5" t="s">
        <v>18</v>
      </c>
      <c r="B29" s="67"/>
      <c r="C29" s="67"/>
      <c r="D29" s="67"/>
      <c r="E29" s="12"/>
      <c r="F29" s="12"/>
      <c r="G29" s="19"/>
      <c r="H29" s="19"/>
      <c r="I29" s="19"/>
      <c r="J29" s="19"/>
    </row>
    <row r="30" spans="1:10" ht="15.75">
      <c r="A30" s="5" t="s">
        <v>24</v>
      </c>
      <c r="B30" s="67">
        <v>1500</v>
      </c>
      <c r="C30" s="67">
        <v>180</v>
      </c>
      <c r="D30" s="12" t="s">
        <v>215</v>
      </c>
      <c r="E30" s="12"/>
      <c r="F30" s="12"/>
      <c r="G30" s="19">
        <f>G31+G34</f>
        <v>253504</v>
      </c>
      <c r="H30" s="19">
        <f>H31+H34</f>
        <v>0</v>
      </c>
      <c r="I30" s="19">
        <f>I31+I34</f>
        <v>0</v>
      </c>
      <c r="J30" s="19">
        <f>J31+J34</f>
        <v>0</v>
      </c>
    </row>
    <row r="31" spans="1:10" ht="15.75">
      <c r="A31" s="5" t="s">
        <v>214</v>
      </c>
      <c r="B31" s="67">
        <v>1510</v>
      </c>
      <c r="C31" s="67">
        <v>180</v>
      </c>
      <c r="D31" s="67">
        <v>152</v>
      </c>
      <c r="E31" s="12"/>
      <c r="F31" s="12"/>
      <c r="G31" s="19">
        <f>G32+G33</f>
        <v>253504</v>
      </c>
      <c r="H31" s="19">
        <f>H32+H33</f>
        <v>0</v>
      </c>
      <c r="I31" s="19">
        <f>I32+I33</f>
        <v>0</v>
      </c>
      <c r="J31" s="19">
        <f>J32+J33</f>
        <v>0</v>
      </c>
    </row>
    <row r="32" spans="1:10" ht="78.75" hidden="1">
      <c r="A32" s="5" t="s">
        <v>196</v>
      </c>
      <c r="B32" s="67">
        <v>1511</v>
      </c>
      <c r="C32" s="67">
        <v>180</v>
      </c>
      <c r="D32" s="67">
        <v>152</v>
      </c>
      <c r="E32" s="12"/>
      <c r="F32" s="12"/>
      <c r="G32" s="19">
        <v>153504</v>
      </c>
      <c r="H32" s="19"/>
      <c r="I32" s="19"/>
      <c r="J32" s="19"/>
    </row>
    <row r="33" spans="1:10" ht="110.25" hidden="1">
      <c r="A33" s="21" t="s">
        <v>197</v>
      </c>
      <c r="B33" s="67">
        <v>1512</v>
      </c>
      <c r="C33" s="67">
        <v>180</v>
      </c>
      <c r="D33" s="67">
        <v>152</v>
      </c>
      <c r="E33" s="12"/>
      <c r="F33" s="12"/>
      <c r="G33" s="19">
        <v>100000</v>
      </c>
      <c r="H33" s="19"/>
      <c r="I33" s="19"/>
      <c r="J33" s="19"/>
    </row>
    <row r="34" spans="1:10" ht="15.75">
      <c r="A34" s="5" t="s">
        <v>26</v>
      </c>
      <c r="B34" s="67">
        <v>1520</v>
      </c>
      <c r="C34" s="67">
        <v>180</v>
      </c>
      <c r="D34" s="67"/>
      <c r="E34" s="12"/>
      <c r="F34" s="12"/>
      <c r="G34" s="19"/>
      <c r="H34" s="19"/>
      <c r="I34" s="19"/>
      <c r="J34" s="19"/>
    </row>
    <row r="35" spans="1:10" ht="15.75">
      <c r="A35" s="5" t="s">
        <v>27</v>
      </c>
      <c r="B35" s="67">
        <v>1900</v>
      </c>
      <c r="C35" s="67"/>
      <c r="D35" s="67"/>
      <c r="E35" s="12"/>
      <c r="F35" s="12"/>
      <c r="G35" s="19">
        <f>+G37</f>
        <v>0</v>
      </c>
      <c r="H35" s="19">
        <f>+H37</f>
        <v>0</v>
      </c>
      <c r="I35" s="19">
        <f>+I37</f>
        <v>0</v>
      </c>
      <c r="J35" s="19">
        <f>+J37</f>
        <v>0</v>
      </c>
    </row>
    <row r="36" spans="1:10" ht="15.75">
      <c r="A36" s="5" t="s">
        <v>18</v>
      </c>
      <c r="B36" s="67"/>
      <c r="C36" s="67"/>
      <c r="D36" s="67"/>
      <c r="E36" s="12"/>
      <c r="F36" s="12"/>
      <c r="G36" s="19"/>
      <c r="H36" s="19"/>
      <c r="I36" s="19"/>
      <c r="J36" s="19"/>
    </row>
    <row r="37" spans="1:10" ht="15.75">
      <c r="A37" s="5" t="s">
        <v>28</v>
      </c>
      <c r="B37" s="67">
        <v>1980</v>
      </c>
      <c r="C37" s="67" t="s">
        <v>14</v>
      </c>
      <c r="D37" s="67"/>
      <c r="E37" s="12"/>
      <c r="F37" s="12"/>
      <c r="G37" s="19">
        <f>G39+G40+G41</f>
        <v>0</v>
      </c>
      <c r="H37" s="19">
        <f>H39+H40+H41</f>
        <v>0</v>
      </c>
      <c r="I37" s="19">
        <f>I39+I40+I41</f>
        <v>0</v>
      </c>
      <c r="J37" s="19"/>
    </row>
    <row r="38" spans="1:10" ht="15.75">
      <c r="A38" s="5" t="s">
        <v>29</v>
      </c>
      <c r="B38" s="67"/>
      <c r="C38" s="67"/>
      <c r="D38" s="67"/>
      <c r="E38" s="12"/>
      <c r="F38" s="12"/>
      <c r="G38" s="19"/>
      <c r="H38" s="19"/>
      <c r="I38" s="19"/>
      <c r="J38" s="19"/>
    </row>
    <row r="39" spans="1:10" ht="15.75" hidden="1">
      <c r="A39" s="5" t="s">
        <v>191</v>
      </c>
      <c r="B39" s="67">
        <v>1981</v>
      </c>
      <c r="C39" s="67">
        <v>130</v>
      </c>
      <c r="D39" s="67"/>
      <c r="E39" s="12"/>
      <c r="F39" s="12"/>
      <c r="G39" s="19"/>
      <c r="H39" s="19"/>
      <c r="I39" s="19"/>
      <c r="J39" s="19"/>
    </row>
    <row r="40" spans="1:10" ht="47.25" hidden="1">
      <c r="A40" s="5" t="s">
        <v>198</v>
      </c>
      <c r="B40" s="67">
        <v>1982</v>
      </c>
      <c r="C40" s="67"/>
      <c r="D40" s="67"/>
      <c r="E40" s="12"/>
      <c r="F40" s="12"/>
      <c r="G40" s="19"/>
      <c r="H40" s="19"/>
      <c r="I40" s="19"/>
      <c r="J40" s="19"/>
    </row>
    <row r="41" spans="1:10" ht="31.5">
      <c r="A41" s="5" t="s">
        <v>30</v>
      </c>
      <c r="B41" s="67">
        <v>1981</v>
      </c>
      <c r="C41" s="67">
        <v>510</v>
      </c>
      <c r="D41" s="67"/>
      <c r="E41" s="12"/>
      <c r="F41" s="12"/>
      <c r="G41" s="19"/>
      <c r="H41" s="19"/>
      <c r="I41" s="19"/>
      <c r="J41" s="19" t="s">
        <v>14</v>
      </c>
    </row>
    <row r="42" spans="1:14" ht="22.5" customHeight="1">
      <c r="A42" s="60" t="s">
        <v>31</v>
      </c>
      <c r="B42" s="61">
        <v>2000</v>
      </c>
      <c r="C42" s="61" t="s">
        <v>14</v>
      </c>
      <c r="D42" s="62" t="s">
        <v>215</v>
      </c>
      <c r="E42" s="62"/>
      <c r="F42" s="62"/>
      <c r="G42" s="63">
        <f>G44</f>
        <v>61070794.91</v>
      </c>
      <c r="H42" s="63">
        <f>H44</f>
        <v>56235464</v>
      </c>
      <c r="I42" s="63">
        <f>I44</f>
        <v>58878764</v>
      </c>
      <c r="J42" s="63">
        <f>J44</f>
        <v>0</v>
      </c>
      <c r="L42" s="58"/>
      <c r="M42" s="58"/>
      <c r="N42" s="58"/>
    </row>
    <row r="43" spans="1:10" ht="15.75">
      <c r="A43" s="5" t="s">
        <v>16</v>
      </c>
      <c r="B43" s="67"/>
      <c r="C43" s="67"/>
      <c r="D43" s="67"/>
      <c r="E43" s="12"/>
      <c r="F43" s="12"/>
      <c r="G43" s="19"/>
      <c r="H43" s="19"/>
      <c r="I43" s="19"/>
      <c r="J43" s="19"/>
    </row>
    <row r="44" spans="1:10" ht="63" hidden="1">
      <c r="A44" s="54" t="s">
        <v>195</v>
      </c>
      <c r="B44" s="36"/>
      <c r="C44" s="36"/>
      <c r="D44" s="36"/>
      <c r="E44" s="37"/>
      <c r="F44" s="37"/>
      <c r="G44" s="38">
        <f>G45+G67+G75+G83+G91</f>
        <v>61070794.91</v>
      </c>
      <c r="H44" s="38">
        <f>H45+H67+H75+H83+H91</f>
        <v>56235464</v>
      </c>
      <c r="I44" s="38">
        <f>I45+I67+I75+I83+I91</f>
        <v>58878764</v>
      </c>
      <c r="J44" s="39"/>
    </row>
    <row r="45" spans="1:10" ht="15.75">
      <c r="A45" s="5" t="s">
        <v>32</v>
      </c>
      <c r="B45" s="67">
        <v>2100</v>
      </c>
      <c r="C45" s="67" t="s">
        <v>14</v>
      </c>
      <c r="D45" s="12" t="s">
        <v>215</v>
      </c>
      <c r="E45" s="12"/>
      <c r="F45" s="12"/>
      <c r="G45" s="19">
        <f>G48+G49+G50+G51+G52+G53+G54+G55+G56+G57</f>
        <v>46226455.05</v>
      </c>
      <c r="H45" s="19">
        <f>H48+H49+H50+H51+H52+H53+H54+H55+H56+H57</f>
        <v>44759241</v>
      </c>
      <c r="I45" s="19">
        <f>I48+I49+I50+I51+I52+I53+I54+I55+I56+I57</f>
        <v>47297884</v>
      </c>
      <c r="J45" s="19" t="s">
        <v>14</v>
      </c>
    </row>
    <row r="46" spans="1:10" ht="15.75">
      <c r="A46" s="5" t="s">
        <v>18</v>
      </c>
      <c r="B46" s="67"/>
      <c r="C46" s="67"/>
      <c r="D46" s="67"/>
      <c r="E46" s="12"/>
      <c r="F46" s="12"/>
      <c r="G46" s="19"/>
      <c r="H46" s="19"/>
      <c r="I46" s="19"/>
      <c r="J46" s="19"/>
    </row>
    <row r="47" spans="1:10" ht="15.75">
      <c r="A47" s="5" t="s">
        <v>33</v>
      </c>
      <c r="B47" s="67">
        <v>2110</v>
      </c>
      <c r="C47" s="67">
        <v>111</v>
      </c>
      <c r="D47" s="67">
        <v>210</v>
      </c>
      <c r="E47" s="12"/>
      <c r="F47" s="12"/>
      <c r="G47" s="19">
        <f>G48</f>
        <v>35142519</v>
      </c>
      <c r="H47" s="19">
        <f>H48</f>
        <v>34284363</v>
      </c>
      <c r="I47" s="19">
        <f>I48</f>
        <v>36234166</v>
      </c>
      <c r="J47" s="19" t="s">
        <v>14</v>
      </c>
    </row>
    <row r="48" spans="1:10" ht="15.75">
      <c r="A48" s="5" t="s">
        <v>120</v>
      </c>
      <c r="B48" s="67">
        <v>2111</v>
      </c>
      <c r="C48" s="67">
        <v>111</v>
      </c>
      <c r="D48" s="67">
        <v>211</v>
      </c>
      <c r="E48" s="12" t="s">
        <v>122</v>
      </c>
      <c r="F48" s="12"/>
      <c r="G48" s="19">
        <f>30467519+4000000+675000</f>
        <v>35142519</v>
      </c>
      <c r="H48" s="19">
        <f>29609363+4000000+675000</f>
        <v>34284363</v>
      </c>
      <c r="I48" s="19">
        <f>31559166+4000000+675000</f>
        <v>36234166</v>
      </c>
      <c r="J48" s="19"/>
    </row>
    <row r="49" spans="1:10" ht="31.5">
      <c r="A49" s="5" t="s">
        <v>121</v>
      </c>
      <c r="B49" s="67">
        <v>2112</v>
      </c>
      <c r="C49" s="67">
        <v>111</v>
      </c>
      <c r="D49" s="67">
        <v>266</v>
      </c>
      <c r="E49" s="12" t="s">
        <v>122</v>
      </c>
      <c r="F49" s="12"/>
      <c r="G49" s="19">
        <f>87000</f>
        <v>87000</v>
      </c>
      <c r="H49" s="19">
        <f>85000</f>
        <v>85000</v>
      </c>
      <c r="I49" s="19">
        <f>85000</f>
        <v>85000</v>
      </c>
      <c r="J49" s="19"/>
    </row>
    <row r="50" spans="1:10" ht="31.5">
      <c r="A50" s="5" t="s">
        <v>121</v>
      </c>
      <c r="B50" s="68">
        <v>2113</v>
      </c>
      <c r="C50" s="68">
        <v>111</v>
      </c>
      <c r="D50" s="68">
        <v>266</v>
      </c>
      <c r="E50" s="12"/>
      <c r="F50" s="12"/>
      <c r="G50" s="19">
        <f>10000+8000</f>
        <v>18000</v>
      </c>
      <c r="H50" s="19">
        <f>10000+8000</f>
        <v>18000</v>
      </c>
      <c r="I50" s="19">
        <f>10000+8000</f>
        <v>18000</v>
      </c>
      <c r="J50" s="19"/>
    </row>
    <row r="51" spans="1:10" ht="31.5">
      <c r="A51" s="5" t="s">
        <v>199</v>
      </c>
      <c r="B51" s="67">
        <v>2114</v>
      </c>
      <c r="C51" s="67">
        <v>112</v>
      </c>
      <c r="D51" s="67">
        <v>266</v>
      </c>
      <c r="E51" s="12" t="s">
        <v>201</v>
      </c>
      <c r="F51" s="12"/>
      <c r="G51" s="19"/>
      <c r="H51" s="19"/>
      <c r="I51" s="19"/>
      <c r="J51" s="19"/>
    </row>
    <row r="52" spans="1:10" ht="31.5">
      <c r="A52" s="5" t="s">
        <v>199</v>
      </c>
      <c r="B52" s="68">
        <v>2115</v>
      </c>
      <c r="C52" s="68">
        <v>112</v>
      </c>
      <c r="D52" s="68">
        <v>266</v>
      </c>
      <c r="E52" s="12"/>
      <c r="F52" s="12"/>
      <c r="G52" s="19">
        <f>5000+13000</f>
        <v>18000</v>
      </c>
      <c r="H52" s="19">
        <f>5000+13000</f>
        <v>18000</v>
      </c>
      <c r="I52" s="19">
        <f>5000+13000</f>
        <v>18000</v>
      </c>
      <c r="J52" s="19"/>
    </row>
    <row r="53" spans="1:10" ht="31.5">
      <c r="A53" s="5" t="s">
        <v>202</v>
      </c>
      <c r="B53" s="68">
        <v>2116</v>
      </c>
      <c r="C53" s="68">
        <v>112</v>
      </c>
      <c r="D53" s="68">
        <v>226</v>
      </c>
      <c r="E53" s="12" t="s">
        <v>201</v>
      </c>
      <c r="F53" s="12"/>
      <c r="G53" s="19"/>
      <c r="H53" s="19"/>
      <c r="I53" s="19"/>
      <c r="J53" s="19"/>
    </row>
    <row r="54" spans="1:10" ht="31.5">
      <c r="A54" s="5" t="s">
        <v>202</v>
      </c>
      <c r="B54" s="68">
        <v>2117</v>
      </c>
      <c r="C54" s="68">
        <v>112</v>
      </c>
      <c r="D54" s="68">
        <v>226</v>
      </c>
      <c r="E54" s="12"/>
      <c r="F54" s="12"/>
      <c r="G54" s="19"/>
      <c r="H54" s="19"/>
      <c r="I54" s="19"/>
      <c r="J54" s="19"/>
    </row>
    <row r="55" spans="1:10" ht="18" customHeight="1">
      <c r="A55" s="5" t="s">
        <v>34</v>
      </c>
      <c r="B55" s="67">
        <v>2120</v>
      </c>
      <c r="C55" s="67">
        <v>112</v>
      </c>
      <c r="D55" s="67">
        <v>212</v>
      </c>
      <c r="E55" s="12"/>
      <c r="F55" s="12"/>
      <c r="G55" s="19"/>
      <c r="H55" s="19"/>
      <c r="I55" s="19"/>
      <c r="J55" s="19" t="s">
        <v>14</v>
      </c>
    </row>
    <row r="56" spans="1:10" ht="31.5">
      <c r="A56" s="5" t="s">
        <v>35</v>
      </c>
      <c r="B56" s="67">
        <v>2130</v>
      </c>
      <c r="C56" s="67">
        <v>113</v>
      </c>
      <c r="D56" s="67">
        <v>212</v>
      </c>
      <c r="E56" s="12"/>
      <c r="F56" s="12"/>
      <c r="G56" s="19"/>
      <c r="H56" s="19"/>
      <c r="I56" s="19"/>
      <c r="J56" s="19" t="s">
        <v>14</v>
      </c>
    </row>
    <row r="57" spans="1:10" ht="47.25">
      <c r="A57" s="5" t="s">
        <v>36</v>
      </c>
      <c r="B57" s="67">
        <v>2140</v>
      </c>
      <c r="C57" s="67">
        <v>119</v>
      </c>
      <c r="D57" s="67">
        <v>213</v>
      </c>
      <c r="E57" s="12" t="s">
        <v>122</v>
      </c>
      <c r="F57" s="12"/>
      <c r="G57" s="19">
        <f>G59+G60</f>
        <v>10960936.05</v>
      </c>
      <c r="H57" s="19">
        <f>H59+H60</f>
        <v>10353878</v>
      </c>
      <c r="I57" s="19">
        <f>I59+I60</f>
        <v>10942718</v>
      </c>
      <c r="J57" s="19" t="s">
        <v>14</v>
      </c>
    </row>
    <row r="58" spans="1:10" ht="15.75">
      <c r="A58" s="5" t="s">
        <v>16</v>
      </c>
      <c r="B58" s="67"/>
      <c r="C58" s="67"/>
      <c r="D58" s="67"/>
      <c r="E58" s="12"/>
      <c r="F58" s="12"/>
      <c r="G58" s="19"/>
      <c r="H58" s="19"/>
      <c r="I58" s="19"/>
      <c r="J58" s="19"/>
    </row>
    <row r="59" spans="1:10" ht="15.75">
      <c r="A59" s="5" t="s">
        <v>37</v>
      </c>
      <c r="B59" s="67">
        <v>2141</v>
      </c>
      <c r="C59" s="67">
        <v>119</v>
      </c>
      <c r="D59" s="67">
        <v>213</v>
      </c>
      <c r="E59" s="12" t="s">
        <v>122</v>
      </c>
      <c r="F59" s="12"/>
      <c r="G59" s="19">
        <f>9201188+347898.05+1208000+203850</f>
        <v>10960936.05</v>
      </c>
      <c r="H59" s="19">
        <f>8942028+1208000+203850</f>
        <v>10353878</v>
      </c>
      <c r="I59" s="19">
        <f>9530868+1208000+203850</f>
        <v>10942718</v>
      </c>
      <c r="J59" s="19" t="s">
        <v>14</v>
      </c>
    </row>
    <row r="60" spans="1:10" ht="15.75">
      <c r="A60" s="5" t="s">
        <v>38</v>
      </c>
      <c r="B60" s="67">
        <v>2142</v>
      </c>
      <c r="C60" s="67">
        <v>119</v>
      </c>
      <c r="D60" s="67"/>
      <c r="E60" s="12"/>
      <c r="F60" s="12"/>
      <c r="G60" s="19"/>
      <c r="H60" s="19"/>
      <c r="I60" s="19"/>
      <c r="J60" s="19" t="s">
        <v>14</v>
      </c>
    </row>
    <row r="61" spans="1:10" ht="31.5">
      <c r="A61" s="5" t="s">
        <v>39</v>
      </c>
      <c r="B61" s="67">
        <v>2150</v>
      </c>
      <c r="C61" s="67">
        <v>131</v>
      </c>
      <c r="D61" s="67"/>
      <c r="E61" s="12"/>
      <c r="F61" s="12"/>
      <c r="G61" s="19"/>
      <c r="H61" s="19"/>
      <c r="I61" s="19"/>
      <c r="J61" s="19" t="s">
        <v>14</v>
      </c>
    </row>
    <row r="62" spans="1:10" ht="31.5">
      <c r="A62" s="5" t="s">
        <v>40</v>
      </c>
      <c r="B62" s="67">
        <v>2160</v>
      </c>
      <c r="C62" s="67">
        <v>134</v>
      </c>
      <c r="D62" s="67"/>
      <c r="E62" s="12"/>
      <c r="F62" s="12"/>
      <c r="G62" s="19"/>
      <c r="H62" s="19"/>
      <c r="I62" s="19"/>
      <c r="J62" s="19" t="s">
        <v>14</v>
      </c>
    </row>
    <row r="63" spans="1:10" ht="31.5">
      <c r="A63" s="5" t="s">
        <v>41</v>
      </c>
      <c r="B63" s="67">
        <v>2170</v>
      </c>
      <c r="C63" s="67">
        <v>139</v>
      </c>
      <c r="D63" s="67"/>
      <c r="E63" s="12"/>
      <c r="F63" s="12"/>
      <c r="G63" s="19"/>
      <c r="H63" s="19"/>
      <c r="I63" s="19"/>
      <c r="J63" s="19" t="s">
        <v>14</v>
      </c>
    </row>
    <row r="64" spans="1:10" ht="15.75">
      <c r="A64" s="5" t="s">
        <v>16</v>
      </c>
      <c r="B64" s="67"/>
      <c r="C64" s="67"/>
      <c r="D64" s="67"/>
      <c r="E64" s="12"/>
      <c r="F64" s="12"/>
      <c r="G64" s="19"/>
      <c r="H64" s="19"/>
      <c r="I64" s="19"/>
      <c r="J64" s="19"/>
    </row>
    <row r="65" spans="1:10" ht="15.75">
      <c r="A65" s="5" t="s">
        <v>42</v>
      </c>
      <c r="B65" s="67">
        <v>2171</v>
      </c>
      <c r="C65" s="67">
        <v>139</v>
      </c>
      <c r="D65" s="67"/>
      <c r="E65" s="12"/>
      <c r="F65" s="12"/>
      <c r="G65" s="19"/>
      <c r="H65" s="19"/>
      <c r="I65" s="19"/>
      <c r="J65" s="19" t="s">
        <v>14</v>
      </c>
    </row>
    <row r="66" spans="1:10" ht="15.75">
      <c r="A66" s="5" t="s">
        <v>113</v>
      </c>
      <c r="B66" s="67">
        <v>2172</v>
      </c>
      <c r="C66" s="67">
        <v>139</v>
      </c>
      <c r="D66" s="67"/>
      <c r="E66" s="12"/>
      <c r="F66" s="12"/>
      <c r="G66" s="19"/>
      <c r="H66" s="19"/>
      <c r="I66" s="19"/>
      <c r="J66" s="19" t="s">
        <v>14</v>
      </c>
    </row>
    <row r="67" spans="1:10" ht="15.75">
      <c r="A67" s="5" t="s">
        <v>43</v>
      </c>
      <c r="B67" s="67">
        <v>2200</v>
      </c>
      <c r="C67" s="67">
        <v>300</v>
      </c>
      <c r="D67" s="67"/>
      <c r="E67" s="12"/>
      <c r="F67" s="12"/>
      <c r="G67" s="19">
        <f>+G69</f>
        <v>0</v>
      </c>
      <c r="H67" s="19">
        <f>+H69</f>
        <v>0</v>
      </c>
      <c r="I67" s="19">
        <f>+I69</f>
        <v>0</v>
      </c>
      <c r="J67" s="19" t="s">
        <v>14</v>
      </c>
    </row>
    <row r="68" spans="1:10" ht="15.75">
      <c r="A68" s="5" t="s">
        <v>16</v>
      </c>
      <c r="B68" s="67"/>
      <c r="C68" s="67"/>
      <c r="D68" s="67"/>
      <c r="E68" s="12"/>
      <c r="F68" s="12"/>
      <c r="G68" s="19"/>
      <c r="H68" s="19"/>
      <c r="I68" s="19"/>
      <c r="J68" s="19"/>
    </row>
    <row r="69" spans="1:10" ht="31.5">
      <c r="A69" s="5" t="s">
        <v>44</v>
      </c>
      <c r="B69" s="67">
        <v>2210</v>
      </c>
      <c r="C69" s="67">
        <v>320</v>
      </c>
      <c r="D69" s="67"/>
      <c r="E69" s="12"/>
      <c r="F69" s="12"/>
      <c r="G69" s="19"/>
      <c r="H69" s="19"/>
      <c r="I69" s="19"/>
      <c r="J69" s="19" t="s">
        <v>14</v>
      </c>
    </row>
    <row r="70" spans="1:10" ht="15.75">
      <c r="A70" s="5" t="s">
        <v>29</v>
      </c>
      <c r="B70" s="67"/>
      <c r="C70" s="67"/>
      <c r="D70" s="67"/>
      <c r="E70" s="12"/>
      <c r="F70" s="12"/>
      <c r="G70" s="19"/>
      <c r="H70" s="19"/>
      <c r="I70" s="19"/>
      <c r="J70" s="19"/>
    </row>
    <row r="71" spans="1:10" ht="31.5">
      <c r="A71" s="5" t="s">
        <v>45</v>
      </c>
      <c r="B71" s="67">
        <v>2211</v>
      </c>
      <c r="C71" s="67">
        <v>321</v>
      </c>
      <c r="D71" s="67"/>
      <c r="E71" s="12"/>
      <c r="F71" s="12"/>
      <c r="G71" s="19"/>
      <c r="H71" s="19"/>
      <c r="I71" s="19"/>
      <c r="J71" s="19" t="s">
        <v>14</v>
      </c>
    </row>
    <row r="72" spans="1:10" ht="31.5">
      <c r="A72" s="5" t="s">
        <v>46</v>
      </c>
      <c r="B72" s="67">
        <v>2220</v>
      </c>
      <c r="C72" s="67">
        <v>340</v>
      </c>
      <c r="D72" s="67"/>
      <c r="E72" s="12"/>
      <c r="F72" s="12"/>
      <c r="G72" s="19"/>
      <c r="H72" s="19"/>
      <c r="I72" s="19"/>
      <c r="J72" s="19" t="s">
        <v>14</v>
      </c>
    </row>
    <row r="73" spans="1:10" ht="63">
      <c r="A73" s="5" t="s">
        <v>47</v>
      </c>
      <c r="B73" s="67">
        <v>2230</v>
      </c>
      <c r="C73" s="67">
        <v>350</v>
      </c>
      <c r="D73" s="67"/>
      <c r="E73" s="12"/>
      <c r="F73" s="12"/>
      <c r="G73" s="19"/>
      <c r="H73" s="19"/>
      <c r="I73" s="19"/>
      <c r="J73" s="19" t="s">
        <v>14</v>
      </c>
    </row>
    <row r="74" spans="1:10" ht="31.5">
      <c r="A74" s="5" t="s">
        <v>48</v>
      </c>
      <c r="B74" s="67">
        <v>2240</v>
      </c>
      <c r="C74" s="67">
        <v>360</v>
      </c>
      <c r="D74" s="67"/>
      <c r="E74" s="12"/>
      <c r="F74" s="12"/>
      <c r="G74" s="19"/>
      <c r="H74" s="19"/>
      <c r="I74" s="19"/>
      <c r="J74" s="19" t="s">
        <v>14</v>
      </c>
    </row>
    <row r="75" spans="1:10" ht="15.75">
      <c r="A75" s="5" t="s">
        <v>49</v>
      </c>
      <c r="B75" s="67">
        <v>2300</v>
      </c>
      <c r="C75" s="67">
        <v>850</v>
      </c>
      <c r="D75" s="67">
        <v>290</v>
      </c>
      <c r="E75" s="12"/>
      <c r="F75" s="12"/>
      <c r="G75" s="19">
        <f>+G77+G80+G82+G88</f>
        <v>356850</v>
      </c>
      <c r="H75" s="19">
        <f>+H77+H80+H82+H88</f>
        <v>345965</v>
      </c>
      <c r="I75" s="19">
        <f>+I77+I80+I82+I88</f>
        <v>343231</v>
      </c>
      <c r="J75" s="19" t="s">
        <v>14</v>
      </c>
    </row>
    <row r="76" spans="1:10" ht="15.75">
      <c r="A76" s="5" t="s">
        <v>29</v>
      </c>
      <c r="B76" s="67"/>
      <c r="C76" s="67"/>
      <c r="D76" s="67"/>
      <c r="E76" s="12"/>
      <c r="F76" s="12"/>
      <c r="G76" s="19"/>
      <c r="H76" s="19"/>
      <c r="I76" s="19"/>
      <c r="J76" s="19"/>
    </row>
    <row r="77" spans="1:10" ht="15.75">
      <c r="A77" s="5" t="s">
        <v>123</v>
      </c>
      <c r="B77" s="67">
        <v>2310</v>
      </c>
      <c r="C77" s="67">
        <v>851</v>
      </c>
      <c r="D77" s="67">
        <v>291</v>
      </c>
      <c r="E77" s="12"/>
      <c r="F77" s="12"/>
      <c r="G77" s="19">
        <f>G79+G78</f>
        <v>253469</v>
      </c>
      <c r="H77" s="19">
        <f>H79+H78</f>
        <v>231056</v>
      </c>
      <c r="I77" s="19">
        <f>I79+I78</f>
        <v>228122</v>
      </c>
      <c r="J77" s="19" t="s">
        <v>14</v>
      </c>
    </row>
    <row r="78" spans="1:10" ht="15.75">
      <c r="A78" s="5" t="s">
        <v>125</v>
      </c>
      <c r="B78" s="67">
        <v>2311</v>
      </c>
      <c r="C78" s="67">
        <v>851</v>
      </c>
      <c r="D78" s="67">
        <v>291</v>
      </c>
      <c r="E78" s="12" t="s">
        <v>127</v>
      </c>
      <c r="F78" s="12"/>
      <c r="G78" s="19">
        <v>137724</v>
      </c>
      <c r="H78" s="19">
        <v>126254</v>
      </c>
      <c r="I78" s="19">
        <v>123952</v>
      </c>
      <c r="J78" s="19"/>
    </row>
    <row r="79" spans="1:10" ht="15.75">
      <c r="A79" s="5" t="s">
        <v>124</v>
      </c>
      <c r="B79" s="67">
        <v>2312</v>
      </c>
      <c r="C79" s="67">
        <v>851</v>
      </c>
      <c r="D79" s="67">
        <v>291</v>
      </c>
      <c r="E79" s="12" t="s">
        <v>126</v>
      </c>
      <c r="F79" s="12"/>
      <c r="G79" s="19">
        <v>115745</v>
      </c>
      <c r="H79" s="19">
        <v>104802</v>
      </c>
      <c r="I79" s="19">
        <v>104170</v>
      </c>
      <c r="J79" s="19"/>
    </row>
    <row r="80" spans="1:10" ht="33" customHeight="1">
      <c r="A80" s="5" t="s">
        <v>50</v>
      </c>
      <c r="B80" s="67">
        <v>2320</v>
      </c>
      <c r="C80" s="67">
        <v>852</v>
      </c>
      <c r="D80" s="67"/>
      <c r="E80" s="12"/>
      <c r="F80" s="12"/>
      <c r="G80" s="19">
        <f>G81</f>
        <v>48381</v>
      </c>
      <c r="H80" s="19">
        <f>H81</f>
        <v>44759</v>
      </c>
      <c r="I80" s="19">
        <f>I81</f>
        <v>44959</v>
      </c>
      <c r="J80" s="19" t="s">
        <v>14</v>
      </c>
    </row>
    <row r="81" spans="1:10" ht="15.75">
      <c r="A81" s="5" t="s">
        <v>128</v>
      </c>
      <c r="B81" s="67">
        <v>2321</v>
      </c>
      <c r="C81" s="67">
        <v>852</v>
      </c>
      <c r="D81" s="67">
        <v>291</v>
      </c>
      <c r="E81" s="12" t="s">
        <v>129</v>
      </c>
      <c r="F81" s="12"/>
      <c r="G81" s="19">
        <v>48381</v>
      </c>
      <c r="H81" s="19">
        <v>44759</v>
      </c>
      <c r="I81" s="19">
        <v>44959</v>
      </c>
      <c r="J81" s="19"/>
    </row>
    <row r="82" spans="1:10" ht="31.5">
      <c r="A82" s="5" t="s">
        <v>51</v>
      </c>
      <c r="B82" s="67">
        <v>2330</v>
      </c>
      <c r="C82" s="67">
        <v>853</v>
      </c>
      <c r="D82" s="67">
        <v>291</v>
      </c>
      <c r="E82" s="12"/>
      <c r="F82" s="12"/>
      <c r="G82" s="19">
        <v>40000</v>
      </c>
      <c r="H82" s="19">
        <v>55150</v>
      </c>
      <c r="I82" s="19">
        <v>55150</v>
      </c>
      <c r="J82" s="19" t="s">
        <v>14</v>
      </c>
    </row>
    <row r="83" spans="1:10" ht="31.5">
      <c r="A83" s="5" t="s">
        <v>52</v>
      </c>
      <c r="B83" s="67">
        <v>2400</v>
      </c>
      <c r="C83" s="67" t="s">
        <v>14</v>
      </c>
      <c r="D83" s="67"/>
      <c r="E83" s="12"/>
      <c r="F83" s="12"/>
      <c r="G83" s="19"/>
      <c r="H83" s="19"/>
      <c r="I83" s="19"/>
      <c r="J83" s="19" t="s">
        <v>14</v>
      </c>
    </row>
    <row r="84" spans="1:10" ht="15.75">
      <c r="A84" s="5" t="s">
        <v>29</v>
      </c>
      <c r="B84" s="67"/>
      <c r="C84" s="67"/>
      <c r="D84" s="67"/>
      <c r="E84" s="12"/>
      <c r="F84" s="12"/>
      <c r="G84" s="19"/>
      <c r="H84" s="19"/>
      <c r="I84" s="19"/>
      <c r="J84" s="19"/>
    </row>
    <row r="85" spans="1:10" ht="18" customHeight="1">
      <c r="A85" s="5" t="s">
        <v>53</v>
      </c>
      <c r="B85" s="67">
        <v>2410</v>
      </c>
      <c r="C85" s="67">
        <v>810</v>
      </c>
      <c r="D85" s="67"/>
      <c r="E85" s="12"/>
      <c r="F85" s="12"/>
      <c r="G85" s="19"/>
      <c r="H85" s="19"/>
      <c r="I85" s="19"/>
      <c r="J85" s="19" t="s">
        <v>14</v>
      </c>
    </row>
    <row r="86" spans="1:10" ht="15.75">
      <c r="A86" s="5" t="s">
        <v>54</v>
      </c>
      <c r="B86" s="67">
        <v>2420</v>
      </c>
      <c r="C86" s="67">
        <v>862</v>
      </c>
      <c r="D86" s="67"/>
      <c r="E86" s="12"/>
      <c r="F86" s="12"/>
      <c r="G86" s="19"/>
      <c r="H86" s="19"/>
      <c r="I86" s="19"/>
      <c r="J86" s="19" t="s">
        <v>14</v>
      </c>
    </row>
    <row r="87" spans="1:10" ht="47.25">
      <c r="A87" s="5" t="s">
        <v>55</v>
      </c>
      <c r="B87" s="67">
        <v>2430</v>
      </c>
      <c r="C87" s="67">
        <v>863</v>
      </c>
      <c r="D87" s="67"/>
      <c r="E87" s="12"/>
      <c r="F87" s="12"/>
      <c r="G87" s="19"/>
      <c r="H87" s="19"/>
      <c r="I87" s="19"/>
      <c r="J87" s="19" t="s">
        <v>14</v>
      </c>
    </row>
    <row r="88" spans="1:10" ht="15.75">
      <c r="A88" s="5" t="s">
        <v>56</v>
      </c>
      <c r="B88" s="67">
        <v>2500</v>
      </c>
      <c r="C88" s="67" t="s">
        <v>14</v>
      </c>
      <c r="D88" s="67">
        <v>290</v>
      </c>
      <c r="E88" s="12"/>
      <c r="F88" s="12"/>
      <c r="G88" s="19">
        <f>G89</f>
        <v>15000</v>
      </c>
      <c r="H88" s="19">
        <f>H89</f>
        <v>15000</v>
      </c>
      <c r="I88" s="19">
        <f>I89</f>
        <v>15000</v>
      </c>
      <c r="J88" s="19" t="s">
        <v>14</v>
      </c>
    </row>
    <row r="89" spans="1:10" ht="15.75">
      <c r="A89" s="5" t="s">
        <v>130</v>
      </c>
      <c r="B89" s="67">
        <v>2501</v>
      </c>
      <c r="C89" s="67"/>
      <c r="D89" s="67">
        <v>291</v>
      </c>
      <c r="E89" s="12"/>
      <c r="F89" s="12"/>
      <c r="G89" s="19">
        <v>15000</v>
      </c>
      <c r="H89" s="19">
        <v>15000</v>
      </c>
      <c r="I89" s="19">
        <v>15000</v>
      </c>
      <c r="J89" s="19"/>
    </row>
    <row r="90" spans="1:10" ht="47.25">
      <c r="A90" s="5" t="s">
        <v>57</v>
      </c>
      <c r="B90" s="67">
        <v>2520</v>
      </c>
      <c r="C90" s="67">
        <v>831</v>
      </c>
      <c r="D90" s="67"/>
      <c r="E90" s="12"/>
      <c r="F90" s="12"/>
      <c r="G90" s="19"/>
      <c r="H90" s="19"/>
      <c r="I90" s="19"/>
      <c r="J90" s="19" t="s">
        <v>14</v>
      </c>
    </row>
    <row r="91" spans="1:10" ht="15.75">
      <c r="A91" s="13" t="s">
        <v>178</v>
      </c>
      <c r="B91" s="33">
        <v>2600</v>
      </c>
      <c r="C91" s="33" t="s">
        <v>14</v>
      </c>
      <c r="D91" s="34" t="s">
        <v>215</v>
      </c>
      <c r="E91" s="34"/>
      <c r="F91" s="34"/>
      <c r="G91" s="20">
        <f>G93+G94+G95+G96</f>
        <v>14487489.86</v>
      </c>
      <c r="H91" s="20">
        <f>H93+H94+H95+H96</f>
        <v>11130258</v>
      </c>
      <c r="I91" s="20">
        <f>I93+I94+I95+I96</f>
        <v>11237649</v>
      </c>
      <c r="J91" s="19"/>
    </row>
    <row r="92" spans="1:10" ht="15.75">
      <c r="A92" s="5" t="s">
        <v>16</v>
      </c>
      <c r="B92" s="67"/>
      <c r="C92" s="67"/>
      <c r="D92" s="67"/>
      <c r="E92" s="12"/>
      <c r="F92" s="12"/>
      <c r="G92" s="19"/>
      <c r="H92" s="19"/>
      <c r="I92" s="19"/>
      <c r="J92" s="19"/>
    </row>
    <row r="93" spans="1:10" ht="15.75">
      <c r="A93" s="5" t="s">
        <v>58</v>
      </c>
      <c r="B93" s="67">
        <v>2610</v>
      </c>
      <c r="C93" s="67">
        <v>241</v>
      </c>
      <c r="D93" s="67"/>
      <c r="E93" s="12"/>
      <c r="F93" s="12"/>
      <c r="G93" s="19"/>
      <c r="H93" s="19"/>
      <c r="I93" s="19"/>
      <c r="J93" s="19"/>
    </row>
    <row r="94" spans="1:10" ht="31.5">
      <c r="A94" s="5" t="s">
        <v>59</v>
      </c>
      <c r="B94" s="67">
        <v>2620</v>
      </c>
      <c r="C94" s="67">
        <v>242</v>
      </c>
      <c r="D94" s="67"/>
      <c r="E94" s="12"/>
      <c r="F94" s="12"/>
      <c r="G94" s="19"/>
      <c r="H94" s="19"/>
      <c r="I94" s="19"/>
      <c r="J94" s="19"/>
    </row>
    <row r="95" spans="1:10" ht="31.5">
      <c r="A95" s="5" t="s">
        <v>60</v>
      </c>
      <c r="B95" s="67">
        <v>2630</v>
      </c>
      <c r="C95" s="67">
        <v>243</v>
      </c>
      <c r="D95" s="67"/>
      <c r="E95" s="12"/>
      <c r="F95" s="12"/>
      <c r="G95" s="19"/>
      <c r="H95" s="19"/>
      <c r="I95" s="19"/>
      <c r="J95" s="19"/>
    </row>
    <row r="96" spans="1:10" ht="15.75">
      <c r="A96" s="13" t="s">
        <v>61</v>
      </c>
      <c r="B96" s="67">
        <v>2640</v>
      </c>
      <c r="C96" s="67">
        <v>244</v>
      </c>
      <c r="D96" s="12" t="s">
        <v>215</v>
      </c>
      <c r="E96" s="12"/>
      <c r="F96" s="12"/>
      <c r="G96" s="20">
        <f>SUM(G98:G105)</f>
        <v>14487489.86</v>
      </c>
      <c r="H96" s="20">
        <f>SUM(H98:H105)</f>
        <v>11130258</v>
      </c>
      <c r="I96" s="20">
        <f>SUM(I98:I105)</f>
        <v>11237649</v>
      </c>
      <c r="J96" s="19"/>
    </row>
    <row r="97" spans="1:10" ht="15.75">
      <c r="A97" s="5" t="s">
        <v>29</v>
      </c>
      <c r="B97" s="67"/>
      <c r="C97" s="67"/>
      <c r="D97" s="67"/>
      <c r="E97" s="12"/>
      <c r="F97" s="12"/>
      <c r="G97" s="19"/>
      <c r="H97" s="19"/>
      <c r="I97" s="19"/>
      <c r="J97" s="19"/>
    </row>
    <row r="98" spans="1:10" ht="15.75">
      <c r="A98" s="30" t="s">
        <v>131</v>
      </c>
      <c r="B98" s="67">
        <v>2641</v>
      </c>
      <c r="C98" s="67">
        <v>244</v>
      </c>
      <c r="D98" s="67">
        <v>221</v>
      </c>
      <c r="E98" s="12" t="s">
        <v>132</v>
      </c>
      <c r="F98" s="12" t="s">
        <v>147</v>
      </c>
      <c r="G98" s="19">
        <f>201200+60000</f>
        <v>261200</v>
      </c>
      <c r="H98" s="19">
        <f>201803+60000</f>
        <v>261803</v>
      </c>
      <c r="I98" s="19">
        <f>201803+60000</f>
        <v>261803</v>
      </c>
      <c r="J98" s="19"/>
    </row>
    <row r="99" spans="1:10" ht="15.75">
      <c r="A99" s="30" t="s">
        <v>157</v>
      </c>
      <c r="B99" s="67">
        <v>2642</v>
      </c>
      <c r="C99" s="67">
        <v>244</v>
      </c>
      <c r="D99" s="67">
        <v>222</v>
      </c>
      <c r="E99" s="12"/>
      <c r="F99" s="12" t="s">
        <v>147</v>
      </c>
      <c r="G99" s="19">
        <v>50000</v>
      </c>
      <c r="H99" s="19">
        <v>50000</v>
      </c>
      <c r="I99" s="19">
        <v>50000</v>
      </c>
      <c r="J99" s="19"/>
    </row>
    <row r="100" spans="1:10" ht="15.75">
      <c r="A100" s="30" t="s">
        <v>133</v>
      </c>
      <c r="B100" s="67">
        <v>2643</v>
      </c>
      <c r="C100" s="67">
        <v>244</v>
      </c>
      <c r="D100" s="67">
        <v>223</v>
      </c>
      <c r="E100" s="12" t="s">
        <v>134</v>
      </c>
      <c r="F100" s="12" t="s">
        <v>147</v>
      </c>
      <c r="G100" s="19">
        <f>3199577+200000+200000</f>
        <v>3599577</v>
      </c>
      <c r="H100" s="19">
        <f>2983280+200000+200000</f>
        <v>3383280</v>
      </c>
      <c r="I100" s="19">
        <f>3090671+200000+200000</f>
        <v>3490671</v>
      </c>
      <c r="J100" s="19"/>
    </row>
    <row r="101" spans="1:10" ht="15.75">
      <c r="A101" s="30" t="s">
        <v>137</v>
      </c>
      <c r="B101" s="67">
        <v>2644</v>
      </c>
      <c r="C101" s="67">
        <v>244</v>
      </c>
      <c r="D101" s="67">
        <v>225</v>
      </c>
      <c r="E101" s="12"/>
      <c r="F101" s="12" t="s">
        <v>147</v>
      </c>
      <c r="G101" s="19">
        <f>617000+200000+185000+100000</f>
        <v>1102000</v>
      </c>
      <c r="H101" s="19">
        <f>305000+200000+130000</f>
        <v>635000</v>
      </c>
      <c r="I101" s="19">
        <f>305000+200000+130000</f>
        <v>635000</v>
      </c>
      <c r="J101" s="19"/>
    </row>
    <row r="102" spans="1:10" ht="15.75">
      <c r="A102" s="30" t="s">
        <v>138</v>
      </c>
      <c r="B102" s="67">
        <v>2645</v>
      </c>
      <c r="C102" s="67">
        <v>244</v>
      </c>
      <c r="D102" s="67">
        <v>226</v>
      </c>
      <c r="E102" s="12"/>
      <c r="F102" s="12" t="s">
        <v>147</v>
      </c>
      <c r="G102" s="19">
        <f>416000+350000+340000</f>
        <v>1106000</v>
      </c>
      <c r="H102" s="19">
        <f>205000+350000+300000</f>
        <v>855000</v>
      </c>
      <c r="I102" s="19">
        <f>205000+350000+300000</f>
        <v>855000</v>
      </c>
      <c r="J102" s="19"/>
    </row>
    <row r="103" spans="1:10" ht="15.75">
      <c r="A103" s="30" t="s">
        <v>139</v>
      </c>
      <c r="B103" s="67">
        <v>2646</v>
      </c>
      <c r="C103" s="67">
        <v>244</v>
      </c>
      <c r="D103" s="67">
        <v>227</v>
      </c>
      <c r="E103" s="12"/>
      <c r="F103" s="12" t="s">
        <v>148</v>
      </c>
      <c r="G103" s="19">
        <v>126000</v>
      </c>
      <c r="H103" s="19">
        <v>126000</v>
      </c>
      <c r="I103" s="19">
        <v>126000</v>
      </c>
      <c r="J103" s="19"/>
    </row>
    <row r="104" spans="1:10" ht="15.75">
      <c r="A104" s="30" t="s">
        <v>200</v>
      </c>
      <c r="B104" s="67">
        <v>2647</v>
      </c>
      <c r="C104" s="67">
        <v>244</v>
      </c>
      <c r="D104" s="67">
        <v>310</v>
      </c>
      <c r="E104" s="12"/>
      <c r="F104" s="12" t="s">
        <v>147</v>
      </c>
      <c r="G104" s="19">
        <f>192120.18+153504</f>
        <v>345624.18</v>
      </c>
      <c r="H104" s="19">
        <v>50000</v>
      </c>
      <c r="I104" s="19">
        <v>50000</v>
      </c>
      <c r="J104" s="19"/>
    </row>
    <row r="105" spans="1:10" ht="15.75">
      <c r="A105" s="31" t="s">
        <v>151</v>
      </c>
      <c r="B105" s="67">
        <v>2648</v>
      </c>
      <c r="C105" s="67">
        <v>244</v>
      </c>
      <c r="D105" s="67">
        <v>340</v>
      </c>
      <c r="E105" s="12"/>
      <c r="F105" s="12" t="s">
        <v>147</v>
      </c>
      <c r="G105" s="20">
        <f>SUM(G106:G112)</f>
        <v>7897088.680000001</v>
      </c>
      <c r="H105" s="20">
        <f>SUM(H106:H112)</f>
        <v>5769175</v>
      </c>
      <c r="I105" s="20">
        <f>SUM(I106:I112)</f>
        <v>5769175</v>
      </c>
      <c r="J105" s="19"/>
    </row>
    <row r="106" spans="1:10" ht="15.75">
      <c r="A106" s="30" t="s">
        <v>145</v>
      </c>
      <c r="B106" s="68" t="s">
        <v>203</v>
      </c>
      <c r="C106" s="67">
        <v>244</v>
      </c>
      <c r="D106" s="67">
        <v>341</v>
      </c>
      <c r="E106" s="12" t="s">
        <v>135</v>
      </c>
      <c r="F106" s="12" t="s">
        <v>147</v>
      </c>
      <c r="G106" s="19">
        <f>250000+350000</f>
        <v>600000</v>
      </c>
      <c r="H106" s="19">
        <f>230738+350000</f>
        <v>580738</v>
      </c>
      <c r="I106" s="19">
        <f>230738+350000</f>
        <v>580738</v>
      </c>
      <c r="J106" s="19"/>
    </row>
    <row r="107" spans="1:10" ht="15.75">
      <c r="A107" s="30" t="s">
        <v>146</v>
      </c>
      <c r="B107" s="68" t="s">
        <v>204</v>
      </c>
      <c r="C107" s="67">
        <v>244</v>
      </c>
      <c r="D107" s="67">
        <v>342</v>
      </c>
      <c r="E107" s="12" t="s">
        <v>136</v>
      </c>
      <c r="F107" s="12" t="s">
        <v>147</v>
      </c>
      <c r="G107" s="19">
        <f>2262010+85000</f>
        <v>2347010</v>
      </c>
      <c r="H107" s="19">
        <f>2035809+85000</f>
        <v>2120809</v>
      </c>
      <c r="I107" s="19">
        <f>2035809+85000</f>
        <v>2120809</v>
      </c>
      <c r="J107" s="19"/>
    </row>
    <row r="108" spans="1:10" ht="15.75">
      <c r="A108" s="32" t="s">
        <v>140</v>
      </c>
      <c r="B108" s="68" t="s">
        <v>205</v>
      </c>
      <c r="C108" s="67">
        <v>244</v>
      </c>
      <c r="D108" s="67">
        <v>343</v>
      </c>
      <c r="E108" s="12"/>
      <c r="F108" s="12" t="s">
        <v>147</v>
      </c>
      <c r="G108" s="19">
        <f>1665000+39470.65+30000+650000</f>
        <v>2384470.65</v>
      </c>
      <c r="H108" s="19">
        <f>1580000+30000+650000</f>
        <v>2260000</v>
      </c>
      <c r="I108" s="19">
        <f>1580000+30000+650000</f>
        <v>2260000</v>
      </c>
      <c r="J108" s="19"/>
    </row>
    <row r="109" spans="1:10" ht="15.75">
      <c r="A109" s="32" t="s">
        <v>141</v>
      </c>
      <c r="B109" s="68" t="s">
        <v>206</v>
      </c>
      <c r="C109" s="67">
        <v>244</v>
      </c>
      <c r="D109" s="67">
        <v>344</v>
      </c>
      <c r="E109" s="12"/>
      <c r="F109" s="12" t="s">
        <v>147</v>
      </c>
      <c r="G109" s="19">
        <v>110000</v>
      </c>
      <c r="H109" s="19">
        <v>20000</v>
      </c>
      <c r="I109" s="19">
        <v>20000</v>
      </c>
      <c r="J109" s="19"/>
    </row>
    <row r="110" spans="1:10" ht="15.75">
      <c r="A110" s="32" t="s">
        <v>142</v>
      </c>
      <c r="B110" s="68" t="s">
        <v>207</v>
      </c>
      <c r="C110" s="67">
        <v>244</v>
      </c>
      <c r="D110" s="67">
        <v>345</v>
      </c>
      <c r="E110" s="12"/>
      <c r="F110" s="12" t="s">
        <v>147</v>
      </c>
      <c r="G110" s="19">
        <f>250000+50000</f>
        <v>300000</v>
      </c>
      <c r="H110" s="19">
        <f>20000+47000</f>
        <v>67000</v>
      </c>
      <c r="I110" s="19">
        <f>20000+47000</f>
        <v>67000</v>
      </c>
      <c r="J110" s="19"/>
    </row>
    <row r="111" spans="1:10" ht="15.75">
      <c r="A111" s="32" t="s">
        <v>143</v>
      </c>
      <c r="B111" s="68" t="s">
        <v>208</v>
      </c>
      <c r="C111" s="67">
        <v>244</v>
      </c>
      <c r="D111" s="67">
        <v>346</v>
      </c>
      <c r="E111" s="12"/>
      <c r="F111" s="12" t="s">
        <v>147</v>
      </c>
      <c r="G111" s="19">
        <f>1439800+375808.03+170000</f>
        <v>1985608.03</v>
      </c>
      <c r="H111" s="19">
        <f>390628+100000+170000</f>
        <v>660628</v>
      </c>
      <c r="I111" s="19">
        <f>390628+100000+170000</f>
        <v>660628</v>
      </c>
      <c r="J111" s="19"/>
    </row>
    <row r="112" spans="1:10" ht="15.75">
      <c r="A112" s="5" t="s">
        <v>144</v>
      </c>
      <c r="B112" s="68" t="s">
        <v>209</v>
      </c>
      <c r="C112" s="67">
        <v>244</v>
      </c>
      <c r="D112" s="67">
        <v>349</v>
      </c>
      <c r="E112" s="12"/>
      <c r="F112" s="12" t="s">
        <v>147</v>
      </c>
      <c r="G112" s="19">
        <f>20000+100000+50000</f>
        <v>170000</v>
      </c>
      <c r="H112" s="19">
        <f>10000+50000</f>
        <v>60000</v>
      </c>
      <c r="I112" s="19">
        <f>10000+50000</f>
        <v>60000</v>
      </c>
      <c r="J112" s="19"/>
    </row>
    <row r="113" spans="1:10" ht="31.5">
      <c r="A113" s="5" t="s">
        <v>62</v>
      </c>
      <c r="B113" s="67">
        <v>2650</v>
      </c>
      <c r="C113" s="67">
        <v>400</v>
      </c>
      <c r="D113" s="67"/>
      <c r="E113" s="12"/>
      <c r="F113" s="12"/>
      <c r="G113" s="19"/>
      <c r="H113" s="19"/>
      <c r="I113" s="19"/>
      <c r="J113" s="19"/>
    </row>
    <row r="114" spans="1:10" ht="15.75">
      <c r="A114" s="5" t="s">
        <v>16</v>
      </c>
      <c r="B114" s="67"/>
      <c r="C114" s="67"/>
      <c r="D114" s="67"/>
      <c r="E114" s="12"/>
      <c r="F114" s="12"/>
      <c r="G114" s="19"/>
      <c r="H114" s="19"/>
      <c r="I114" s="19"/>
      <c r="J114" s="19"/>
    </row>
    <row r="115" spans="1:10" ht="31.5">
      <c r="A115" s="5" t="s">
        <v>63</v>
      </c>
      <c r="B115" s="67">
        <v>2651</v>
      </c>
      <c r="C115" s="67">
        <v>406</v>
      </c>
      <c r="D115" s="67"/>
      <c r="E115" s="12"/>
      <c r="F115" s="12"/>
      <c r="G115" s="19"/>
      <c r="H115" s="19"/>
      <c r="I115" s="19"/>
      <c r="J115" s="19"/>
    </row>
    <row r="116" spans="1:10" ht="31.5">
      <c r="A116" s="5" t="s">
        <v>64</v>
      </c>
      <c r="B116" s="67">
        <v>2652</v>
      </c>
      <c r="C116" s="67">
        <v>407</v>
      </c>
      <c r="D116" s="67"/>
      <c r="E116" s="12"/>
      <c r="F116" s="12"/>
      <c r="G116" s="19"/>
      <c r="H116" s="19"/>
      <c r="I116" s="19"/>
      <c r="J116" s="19"/>
    </row>
    <row r="117" spans="4:6" ht="15">
      <c r="D117" s="56"/>
      <c r="E117" s="59"/>
      <c r="F117" s="59"/>
    </row>
  </sheetData>
  <sheetProtection/>
  <mergeCells count="5">
    <mergeCell ref="A5:A6"/>
    <mergeCell ref="B5:B6"/>
    <mergeCell ref="C5:C6"/>
    <mergeCell ref="D5:F5"/>
    <mergeCell ref="G5:J5"/>
  </mergeCells>
  <printOptions horizontalCentered="1"/>
  <pageMargins left="0.15748031496062992" right="0.15748031496062992" top="0.57" bottom="0.15748031496062992" header="0.2362204724409449" footer="0.1574803149606299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7"/>
  <sheetViews>
    <sheetView zoomScalePageLayoutView="0" workbookViewId="0" topLeftCell="A1">
      <pane xSplit="1" ySplit="6" topLeftCell="B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54" sqref="G54"/>
    </sheetView>
  </sheetViews>
  <sheetFormatPr defaultColWidth="9.140625" defaultRowHeight="15"/>
  <cols>
    <col min="1" max="1" width="69.8515625" style="25" customWidth="1"/>
    <col min="2" max="2" width="9.7109375" style="56" customWidth="1"/>
    <col min="3" max="3" width="16.140625" style="25" customWidth="1"/>
    <col min="4" max="4" width="8.7109375" style="25" customWidth="1"/>
    <col min="5" max="6" width="8.7109375" style="57" customWidth="1"/>
    <col min="7" max="7" width="14.00390625" style="25" customWidth="1"/>
    <col min="8" max="8" width="14.7109375" style="25" customWidth="1"/>
    <col min="9" max="9" width="14.8515625" style="25" customWidth="1"/>
    <col min="10" max="10" width="14.00390625" style="25" customWidth="1"/>
    <col min="11" max="11" width="9.140625" style="25" customWidth="1"/>
    <col min="12" max="14" width="12.421875" style="25" bestFit="1" customWidth="1"/>
    <col min="15" max="16384" width="9.140625" style="25" customWidth="1"/>
  </cols>
  <sheetData>
    <row r="1" ht="15.75">
      <c r="A1" s="1"/>
    </row>
    <row r="2" ht="20.25">
      <c r="A2" s="7" t="s">
        <v>9</v>
      </c>
    </row>
    <row r="3" ht="15.75">
      <c r="A3" s="1"/>
    </row>
    <row r="4" ht="15.75">
      <c r="A4" s="1"/>
    </row>
    <row r="5" spans="1:10" ht="30.75" customHeight="1">
      <c r="A5" s="76" t="s">
        <v>10</v>
      </c>
      <c r="B5" s="76" t="s">
        <v>11</v>
      </c>
      <c r="C5" s="78" t="s">
        <v>176</v>
      </c>
      <c r="D5" s="79" t="s">
        <v>177</v>
      </c>
      <c r="E5" s="80"/>
      <c r="F5" s="81"/>
      <c r="G5" s="78" t="s">
        <v>12</v>
      </c>
      <c r="H5" s="78"/>
      <c r="I5" s="78"/>
      <c r="J5" s="78"/>
    </row>
    <row r="6" spans="1:10" ht="63">
      <c r="A6" s="77"/>
      <c r="B6" s="77"/>
      <c r="C6" s="78"/>
      <c r="D6" s="51" t="s">
        <v>117</v>
      </c>
      <c r="E6" s="29" t="s">
        <v>118</v>
      </c>
      <c r="F6" s="29" t="s">
        <v>119</v>
      </c>
      <c r="G6" s="52" t="s">
        <v>112</v>
      </c>
      <c r="H6" s="52" t="s">
        <v>154</v>
      </c>
      <c r="I6" s="52" t="s">
        <v>155</v>
      </c>
      <c r="J6" s="52" t="s">
        <v>13</v>
      </c>
    </row>
    <row r="7" spans="1:10" ht="15.75">
      <c r="A7" s="52">
        <v>1</v>
      </c>
      <c r="B7" s="53">
        <v>2</v>
      </c>
      <c r="C7" s="52">
        <v>3</v>
      </c>
      <c r="D7" s="53">
        <v>4</v>
      </c>
      <c r="E7" s="12"/>
      <c r="F7" s="12"/>
      <c r="G7" s="52">
        <v>5</v>
      </c>
      <c r="H7" s="52">
        <v>6</v>
      </c>
      <c r="I7" s="52">
        <v>7</v>
      </c>
      <c r="J7" s="52">
        <v>8</v>
      </c>
    </row>
    <row r="8" spans="1:10" ht="24" customHeight="1">
      <c r="A8" s="60" t="s">
        <v>174</v>
      </c>
      <c r="B8" s="61">
        <v>1</v>
      </c>
      <c r="C8" s="61" t="s">
        <v>14</v>
      </c>
      <c r="D8" s="61" t="s">
        <v>14</v>
      </c>
      <c r="E8" s="62"/>
      <c r="F8" s="62"/>
      <c r="G8" s="63">
        <f>SUM(G10:G12)</f>
        <v>1088146.91</v>
      </c>
      <c r="H8" s="63">
        <v>0</v>
      </c>
      <c r="I8" s="63">
        <v>0</v>
      </c>
      <c r="J8" s="63">
        <v>0</v>
      </c>
    </row>
    <row r="9" spans="1:10" ht="15.75">
      <c r="A9" s="5" t="s">
        <v>16</v>
      </c>
      <c r="B9" s="53"/>
      <c r="C9" s="52"/>
      <c r="D9" s="53"/>
      <c r="E9" s="12"/>
      <c r="F9" s="12"/>
      <c r="G9" s="20"/>
      <c r="H9" s="20"/>
      <c r="I9" s="20"/>
      <c r="J9" s="20"/>
    </row>
    <row r="10" spans="1:10" ht="47.25">
      <c r="A10" s="5" t="s">
        <v>190</v>
      </c>
      <c r="B10" s="53"/>
      <c r="C10" s="52"/>
      <c r="D10" s="53"/>
      <c r="E10" s="12"/>
      <c r="F10" s="12"/>
      <c r="G10" s="19">
        <v>387368.7</v>
      </c>
      <c r="H10" s="20"/>
      <c r="I10" s="20"/>
      <c r="J10" s="20"/>
    </row>
    <row r="11" spans="1:10" ht="22.5" customHeight="1">
      <c r="A11" s="55" t="s">
        <v>192</v>
      </c>
      <c r="B11" s="53"/>
      <c r="C11" s="52"/>
      <c r="D11" s="53"/>
      <c r="E11" s="12"/>
      <c r="F11" s="12"/>
      <c r="G11" s="19">
        <v>478808.03</v>
      </c>
      <c r="H11" s="20"/>
      <c r="I11" s="20"/>
      <c r="J11" s="20"/>
    </row>
    <row r="12" spans="1:10" ht="47.25">
      <c r="A12" s="5" t="s">
        <v>193</v>
      </c>
      <c r="B12" s="53"/>
      <c r="C12" s="52"/>
      <c r="D12" s="53"/>
      <c r="E12" s="12"/>
      <c r="F12" s="12"/>
      <c r="G12" s="19">
        <v>221970.18</v>
      </c>
      <c r="H12" s="20"/>
      <c r="I12" s="20"/>
      <c r="J12" s="20"/>
    </row>
    <row r="13" spans="1:10" ht="26.25" customHeight="1">
      <c r="A13" s="60" t="s">
        <v>175</v>
      </c>
      <c r="B13" s="61">
        <v>2</v>
      </c>
      <c r="C13" s="61" t="s">
        <v>14</v>
      </c>
      <c r="D13" s="61" t="s">
        <v>14</v>
      </c>
      <c r="E13" s="62"/>
      <c r="F13" s="62"/>
      <c r="G13" s="63">
        <f>SUM(G15:G17)</f>
        <v>0</v>
      </c>
      <c r="H13" s="63">
        <f>SUM(H15:H17)</f>
        <v>0</v>
      </c>
      <c r="I13" s="63">
        <f>SUM(I15:I17)</f>
        <v>0</v>
      </c>
      <c r="J13" s="63">
        <f>J8+J18-J42-J129-J161</f>
        <v>0</v>
      </c>
    </row>
    <row r="14" spans="1:10" ht="15.75">
      <c r="A14" s="5" t="s">
        <v>16</v>
      </c>
      <c r="B14" s="53"/>
      <c r="C14" s="52"/>
      <c r="D14" s="53"/>
      <c r="E14" s="12"/>
      <c r="F14" s="12"/>
      <c r="G14" s="20"/>
      <c r="H14" s="20"/>
      <c r="I14" s="20"/>
      <c r="J14" s="20"/>
    </row>
    <row r="15" spans="1:10" ht="47.25">
      <c r="A15" s="5" t="s">
        <v>190</v>
      </c>
      <c r="B15" s="53"/>
      <c r="C15" s="52"/>
      <c r="D15" s="53"/>
      <c r="E15" s="12"/>
      <c r="F15" s="12"/>
      <c r="G15" s="19">
        <f>G10+G24-G44</f>
        <v>0</v>
      </c>
      <c r="H15" s="19">
        <f>H10+H24-H44</f>
        <v>0</v>
      </c>
      <c r="I15" s="19">
        <f>I10+I24-I44</f>
        <v>0</v>
      </c>
      <c r="J15" s="20"/>
    </row>
    <row r="16" spans="1:10" ht="22.5" customHeight="1">
      <c r="A16" s="55" t="s">
        <v>192</v>
      </c>
      <c r="B16" s="53"/>
      <c r="C16" s="52"/>
      <c r="D16" s="53"/>
      <c r="E16" s="12"/>
      <c r="F16" s="12"/>
      <c r="G16" s="19">
        <f>G11+G39-G129</f>
        <v>0</v>
      </c>
      <c r="H16" s="19">
        <f>H11+H39-H129</f>
        <v>0</v>
      </c>
      <c r="I16" s="19">
        <f>I11+I39-I129</f>
        <v>0</v>
      </c>
      <c r="J16" s="20"/>
    </row>
    <row r="17" spans="1:10" ht="47.25">
      <c r="A17" s="5" t="s">
        <v>193</v>
      </c>
      <c r="B17" s="53"/>
      <c r="C17" s="52"/>
      <c r="D17" s="53"/>
      <c r="E17" s="12"/>
      <c r="F17" s="12"/>
      <c r="G17" s="19">
        <f>G12+G40-G161</f>
        <v>0</v>
      </c>
      <c r="H17" s="19">
        <f>H12+H40-H161</f>
        <v>0</v>
      </c>
      <c r="I17" s="19">
        <f>I12+I40-I161</f>
        <v>0</v>
      </c>
      <c r="J17" s="20"/>
    </row>
    <row r="18" spans="1:10" ht="21.75" customHeight="1">
      <c r="A18" s="60" t="s">
        <v>15</v>
      </c>
      <c r="B18" s="61">
        <v>1000</v>
      </c>
      <c r="C18" s="61">
        <v>100</v>
      </c>
      <c r="D18" s="61"/>
      <c r="E18" s="62"/>
      <c r="F18" s="62"/>
      <c r="G18" s="63">
        <f>G20+G22+G26+G28+G30+G35</f>
        <v>59982648</v>
      </c>
      <c r="H18" s="63">
        <f>H20+H22+H26+H28+H30+H35</f>
        <v>56235464</v>
      </c>
      <c r="I18" s="63">
        <f>I20+I22+I26+I28+I30+I35</f>
        <v>58878764</v>
      </c>
      <c r="J18" s="63">
        <f>J20+J22+J26+J28+J30+J35</f>
        <v>0</v>
      </c>
    </row>
    <row r="19" spans="1:10" ht="15.75">
      <c r="A19" s="5" t="s">
        <v>16</v>
      </c>
      <c r="B19" s="53"/>
      <c r="C19" s="52"/>
      <c r="D19" s="53"/>
      <c r="E19" s="12"/>
      <c r="F19" s="12"/>
      <c r="G19" s="19"/>
      <c r="H19" s="19"/>
      <c r="I19" s="19"/>
      <c r="J19" s="19"/>
    </row>
    <row r="20" spans="1:10" ht="15.75">
      <c r="A20" s="5" t="s">
        <v>17</v>
      </c>
      <c r="B20" s="53">
        <v>1100</v>
      </c>
      <c r="C20" s="53">
        <v>120</v>
      </c>
      <c r="D20" s="53"/>
      <c r="E20" s="12"/>
      <c r="F20" s="12"/>
      <c r="G20" s="19"/>
      <c r="H20" s="19"/>
      <c r="I20" s="19"/>
      <c r="J20" s="19"/>
    </row>
    <row r="21" spans="1:10" ht="15.75">
      <c r="A21" s="5" t="s">
        <v>18</v>
      </c>
      <c r="B21" s="53">
        <v>1110</v>
      </c>
      <c r="C21" s="53"/>
      <c r="D21" s="53"/>
      <c r="E21" s="12"/>
      <c r="F21" s="12"/>
      <c r="G21" s="19"/>
      <c r="H21" s="19"/>
      <c r="I21" s="19"/>
      <c r="J21" s="19"/>
    </row>
    <row r="22" spans="1:10" ht="31.5">
      <c r="A22" s="5" t="s">
        <v>19</v>
      </c>
      <c r="B22" s="53">
        <v>1200</v>
      </c>
      <c r="C22" s="53">
        <v>130</v>
      </c>
      <c r="D22" s="53">
        <v>131</v>
      </c>
      <c r="E22" s="12"/>
      <c r="F22" s="12"/>
      <c r="G22" s="19">
        <f>+G24</f>
        <v>50629144</v>
      </c>
      <c r="H22" s="19">
        <f>+H24</f>
        <v>47035464</v>
      </c>
      <c r="I22" s="19">
        <f>+I24</f>
        <v>49678764</v>
      </c>
      <c r="J22" s="19">
        <f>+J24</f>
        <v>0</v>
      </c>
    </row>
    <row r="23" spans="1:10" ht="15.75">
      <c r="A23" s="5" t="s">
        <v>16</v>
      </c>
      <c r="B23" s="53"/>
      <c r="C23" s="53"/>
      <c r="D23" s="53"/>
      <c r="E23" s="12"/>
      <c r="F23" s="12"/>
      <c r="G23" s="19"/>
      <c r="H23" s="19"/>
      <c r="I23" s="19"/>
      <c r="J23" s="19"/>
    </row>
    <row r="24" spans="1:10" ht="47.25">
      <c r="A24" s="5" t="s">
        <v>20</v>
      </c>
      <c r="B24" s="53">
        <v>1210</v>
      </c>
      <c r="C24" s="53">
        <v>130</v>
      </c>
      <c r="D24" s="53">
        <v>131</v>
      </c>
      <c r="E24" s="12"/>
      <c r="F24" s="12"/>
      <c r="G24" s="19">
        <v>50629144</v>
      </c>
      <c r="H24" s="19">
        <v>47035464</v>
      </c>
      <c r="I24" s="19">
        <v>49678764</v>
      </c>
      <c r="J24" s="19"/>
    </row>
    <row r="25" spans="1:10" ht="47.25">
      <c r="A25" s="5" t="s">
        <v>21</v>
      </c>
      <c r="B25" s="53">
        <v>1220</v>
      </c>
      <c r="C25" s="53">
        <v>130</v>
      </c>
      <c r="D25" s="53"/>
      <c r="E25" s="12"/>
      <c r="F25" s="12"/>
      <c r="G25" s="19"/>
      <c r="H25" s="19"/>
      <c r="I25" s="19"/>
      <c r="J25" s="19"/>
    </row>
    <row r="26" spans="1:10" ht="31.5">
      <c r="A26" s="5" t="s">
        <v>22</v>
      </c>
      <c r="B26" s="53">
        <v>1300</v>
      </c>
      <c r="C26" s="53">
        <v>140</v>
      </c>
      <c r="D26" s="53"/>
      <c r="E26" s="12"/>
      <c r="F26" s="12"/>
      <c r="G26" s="19"/>
      <c r="H26" s="19"/>
      <c r="I26" s="19"/>
      <c r="J26" s="19"/>
    </row>
    <row r="27" spans="1:10" ht="15.75">
      <c r="A27" s="5" t="s">
        <v>18</v>
      </c>
      <c r="B27" s="53">
        <v>1310</v>
      </c>
      <c r="C27" s="53">
        <v>140</v>
      </c>
      <c r="D27" s="53"/>
      <c r="E27" s="12"/>
      <c r="F27" s="12"/>
      <c r="G27" s="19"/>
      <c r="H27" s="19"/>
      <c r="I27" s="19"/>
      <c r="J27" s="19"/>
    </row>
    <row r="28" spans="1:10" ht="15.75">
      <c r="A28" s="5" t="s">
        <v>23</v>
      </c>
      <c r="B28" s="53">
        <v>1400</v>
      </c>
      <c r="C28" s="53">
        <v>150</v>
      </c>
      <c r="D28" s="53"/>
      <c r="E28" s="12"/>
      <c r="F28" s="12"/>
      <c r="G28" s="19"/>
      <c r="H28" s="19"/>
      <c r="I28" s="19"/>
      <c r="J28" s="19"/>
    </row>
    <row r="29" spans="1:10" ht="15.75">
      <c r="A29" s="5" t="s">
        <v>18</v>
      </c>
      <c r="B29" s="53"/>
      <c r="C29" s="53"/>
      <c r="D29" s="53"/>
      <c r="E29" s="12"/>
      <c r="F29" s="12"/>
      <c r="G29" s="19"/>
      <c r="H29" s="19"/>
      <c r="I29" s="19"/>
      <c r="J29" s="19"/>
    </row>
    <row r="30" spans="1:10" ht="20.25" customHeight="1">
      <c r="A30" s="5" t="s">
        <v>24</v>
      </c>
      <c r="B30" s="53">
        <v>1500</v>
      </c>
      <c r="C30" s="53">
        <v>180</v>
      </c>
      <c r="D30" s="53"/>
      <c r="E30" s="12"/>
      <c r="F30" s="12"/>
      <c r="G30" s="19">
        <f>G31+G34</f>
        <v>253504</v>
      </c>
      <c r="H30" s="19">
        <f>H31+H34</f>
        <v>0</v>
      </c>
      <c r="I30" s="19">
        <f>I31+I34</f>
        <v>0</v>
      </c>
      <c r="J30" s="19">
        <f>J31+J34</f>
        <v>0</v>
      </c>
    </row>
    <row r="31" spans="1:10" ht="15.75">
      <c r="A31" s="5" t="s">
        <v>25</v>
      </c>
      <c r="B31" s="53">
        <v>1510</v>
      </c>
      <c r="C31" s="53">
        <v>180</v>
      </c>
      <c r="D31" s="53">
        <v>152</v>
      </c>
      <c r="E31" s="12"/>
      <c r="F31" s="12"/>
      <c r="G31" s="19">
        <f>G32+G33</f>
        <v>253504</v>
      </c>
      <c r="H31" s="19">
        <f>H32+H33</f>
        <v>0</v>
      </c>
      <c r="I31" s="19">
        <f>I32+I33</f>
        <v>0</v>
      </c>
      <c r="J31" s="19">
        <f>J32+J33</f>
        <v>0</v>
      </c>
    </row>
    <row r="32" spans="1:10" ht="78.75">
      <c r="A32" s="5" t="s">
        <v>196</v>
      </c>
      <c r="B32" s="53">
        <v>1511</v>
      </c>
      <c r="C32" s="53">
        <v>180</v>
      </c>
      <c r="D32" s="53">
        <v>152</v>
      </c>
      <c r="E32" s="12"/>
      <c r="F32" s="12"/>
      <c r="G32" s="19">
        <v>153504</v>
      </c>
      <c r="H32" s="19"/>
      <c r="I32" s="19"/>
      <c r="J32" s="19"/>
    </row>
    <row r="33" spans="1:10" ht="110.25">
      <c r="A33" s="21" t="s">
        <v>197</v>
      </c>
      <c r="B33" s="53">
        <v>1512</v>
      </c>
      <c r="C33" s="53">
        <v>180</v>
      </c>
      <c r="D33" s="53">
        <v>152</v>
      </c>
      <c r="E33" s="12"/>
      <c r="F33" s="12"/>
      <c r="G33" s="19">
        <v>100000</v>
      </c>
      <c r="H33" s="19"/>
      <c r="I33" s="19"/>
      <c r="J33" s="19"/>
    </row>
    <row r="34" spans="1:10" ht="15.75">
      <c r="A34" s="5" t="s">
        <v>26</v>
      </c>
      <c r="B34" s="53">
        <v>1520</v>
      </c>
      <c r="C34" s="53">
        <v>180</v>
      </c>
      <c r="D34" s="53"/>
      <c r="E34" s="12"/>
      <c r="F34" s="12"/>
      <c r="G34" s="19"/>
      <c r="H34" s="19"/>
      <c r="I34" s="19"/>
      <c r="J34" s="19"/>
    </row>
    <row r="35" spans="1:10" ht="15.75">
      <c r="A35" s="5" t="s">
        <v>27</v>
      </c>
      <c r="B35" s="53">
        <v>1900</v>
      </c>
      <c r="C35" s="53"/>
      <c r="D35" s="53"/>
      <c r="E35" s="12"/>
      <c r="F35" s="12"/>
      <c r="G35" s="19">
        <f>+G37</f>
        <v>9100000</v>
      </c>
      <c r="H35" s="19">
        <f>+H37</f>
        <v>9200000</v>
      </c>
      <c r="I35" s="19">
        <f>+I37</f>
        <v>9200000</v>
      </c>
      <c r="J35" s="19">
        <f>+J37</f>
        <v>0</v>
      </c>
    </row>
    <row r="36" spans="1:10" ht="15.75">
      <c r="A36" s="5" t="s">
        <v>18</v>
      </c>
      <c r="B36" s="53"/>
      <c r="C36" s="53"/>
      <c r="D36" s="53"/>
      <c r="E36" s="12"/>
      <c r="F36" s="12"/>
      <c r="G36" s="19"/>
      <c r="H36" s="19"/>
      <c r="I36" s="19"/>
      <c r="J36" s="19"/>
    </row>
    <row r="37" spans="1:10" ht="15.75">
      <c r="A37" s="5" t="s">
        <v>28</v>
      </c>
      <c r="B37" s="53">
        <v>1980</v>
      </c>
      <c r="C37" s="53" t="s">
        <v>14</v>
      </c>
      <c r="D37" s="53"/>
      <c r="E37" s="12"/>
      <c r="F37" s="12"/>
      <c r="G37" s="19">
        <f>G39+G40+G41</f>
        <v>9100000</v>
      </c>
      <c r="H37" s="19">
        <f>H39+H40+H41</f>
        <v>9200000</v>
      </c>
      <c r="I37" s="19">
        <f>I39+I40+I41</f>
        <v>9200000</v>
      </c>
      <c r="J37" s="19"/>
    </row>
    <row r="38" spans="1:10" ht="15.75">
      <c r="A38" s="5" t="s">
        <v>29</v>
      </c>
      <c r="B38" s="53"/>
      <c r="C38" s="53"/>
      <c r="D38" s="53"/>
      <c r="E38" s="12"/>
      <c r="F38" s="12"/>
      <c r="G38" s="19"/>
      <c r="H38" s="19"/>
      <c r="I38" s="19"/>
      <c r="J38" s="19"/>
    </row>
    <row r="39" spans="1:10" ht="15.75">
      <c r="A39" s="5" t="s">
        <v>191</v>
      </c>
      <c r="B39" s="53">
        <v>1981</v>
      </c>
      <c r="C39" s="53">
        <v>130</v>
      </c>
      <c r="D39" s="53"/>
      <c r="E39" s="12"/>
      <c r="F39" s="12"/>
      <c r="G39" s="19">
        <v>6400000</v>
      </c>
      <c r="H39" s="19">
        <v>6500000</v>
      </c>
      <c r="I39" s="19">
        <v>6500000</v>
      </c>
      <c r="J39" s="19"/>
    </row>
    <row r="40" spans="1:10" ht="47.25">
      <c r="A40" s="5" t="s">
        <v>198</v>
      </c>
      <c r="B40" s="53">
        <v>1982</v>
      </c>
      <c r="C40" s="53"/>
      <c r="D40" s="53"/>
      <c r="E40" s="12"/>
      <c r="F40" s="12"/>
      <c r="G40" s="19">
        <v>2700000</v>
      </c>
      <c r="H40" s="19">
        <v>2700000</v>
      </c>
      <c r="I40" s="19">
        <v>2700000</v>
      </c>
      <c r="J40" s="19"/>
    </row>
    <row r="41" spans="1:10" ht="31.5">
      <c r="A41" s="5" t="s">
        <v>30</v>
      </c>
      <c r="B41" s="53">
        <v>1981</v>
      </c>
      <c r="C41" s="53">
        <v>510</v>
      </c>
      <c r="D41" s="53"/>
      <c r="E41" s="12"/>
      <c r="F41" s="12"/>
      <c r="G41" s="19"/>
      <c r="H41" s="19"/>
      <c r="I41" s="19"/>
      <c r="J41" s="19" t="s">
        <v>14</v>
      </c>
    </row>
    <row r="42" spans="1:14" ht="22.5" customHeight="1">
      <c r="A42" s="60" t="s">
        <v>31</v>
      </c>
      <c r="B42" s="61">
        <v>2000</v>
      </c>
      <c r="C42" s="61" t="s">
        <v>14</v>
      </c>
      <c r="D42" s="61"/>
      <c r="E42" s="62"/>
      <c r="F42" s="62"/>
      <c r="G42" s="63">
        <f>G44+G110+G129+G161</f>
        <v>61070794.91</v>
      </c>
      <c r="H42" s="63">
        <f>H44+H110+H129+H161</f>
        <v>56235464</v>
      </c>
      <c r="I42" s="63">
        <f>I44+I110+I129+I161</f>
        <v>58878764</v>
      </c>
      <c r="J42" s="64"/>
      <c r="L42" s="58"/>
      <c r="M42" s="58"/>
      <c r="N42" s="58"/>
    </row>
    <row r="43" spans="1:10" ht="15.75">
      <c r="A43" s="5" t="s">
        <v>16</v>
      </c>
      <c r="B43" s="53"/>
      <c r="C43" s="53"/>
      <c r="D43" s="53"/>
      <c r="E43" s="12"/>
      <c r="F43" s="12"/>
      <c r="G43" s="19"/>
      <c r="H43" s="19"/>
      <c r="I43" s="19"/>
      <c r="J43" s="19"/>
    </row>
    <row r="44" spans="1:10" ht="63">
      <c r="A44" s="54" t="s">
        <v>195</v>
      </c>
      <c r="B44" s="36"/>
      <c r="C44" s="36"/>
      <c r="D44" s="36"/>
      <c r="E44" s="37"/>
      <c r="F44" s="37"/>
      <c r="G44" s="38">
        <f>G45+G62+G70+G78+G83+G86</f>
        <v>51016512.699999996</v>
      </c>
      <c r="H44" s="38">
        <f>H45+H62+H70+H78+H83+H86</f>
        <v>47035464</v>
      </c>
      <c r="I44" s="38">
        <f>I45+I62+I70+I78+I83+I86</f>
        <v>49678764</v>
      </c>
      <c r="J44" s="39"/>
    </row>
    <row r="45" spans="1:10" ht="15.75">
      <c r="A45" s="5" t="s">
        <v>32</v>
      </c>
      <c r="B45" s="53">
        <v>2100</v>
      </c>
      <c r="C45" s="53" t="s">
        <v>14</v>
      </c>
      <c r="D45" s="53"/>
      <c r="E45" s="12"/>
      <c r="F45" s="12"/>
      <c r="G45" s="19">
        <f>G48+G49+G52</f>
        <v>40103605.05</v>
      </c>
      <c r="H45" s="19">
        <f>H48+H49+H52</f>
        <v>38636391</v>
      </c>
      <c r="I45" s="19">
        <f>I48+I49+I52</f>
        <v>41175034</v>
      </c>
      <c r="J45" s="19" t="s">
        <v>14</v>
      </c>
    </row>
    <row r="46" spans="1:10" ht="15.75">
      <c r="A46" s="5" t="s">
        <v>18</v>
      </c>
      <c r="B46" s="53"/>
      <c r="C46" s="53"/>
      <c r="D46" s="53"/>
      <c r="E46" s="12"/>
      <c r="F46" s="12"/>
      <c r="G46" s="19"/>
      <c r="H46" s="19"/>
      <c r="I46" s="19"/>
      <c r="J46" s="19"/>
    </row>
    <row r="47" spans="1:10" ht="15.75">
      <c r="A47" s="5" t="s">
        <v>33</v>
      </c>
      <c r="B47" s="53">
        <v>2110</v>
      </c>
      <c r="C47" s="53">
        <v>111</v>
      </c>
      <c r="D47" s="53"/>
      <c r="E47" s="12"/>
      <c r="F47" s="12"/>
      <c r="G47" s="19">
        <f>G48</f>
        <v>30467519</v>
      </c>
      <c r="H47" s="19">
        <f>H48</f>
        <v>29609363</v>
      </c>
      <c r="I47" s="19">
        <f>I48</f>
        <v>31559166</v>
      </c>
      <c r="J47" s="19" t="s">
        <v>14</v>
      </c>
    </row>
    <row r="48" spans="1:10" ht="15.75">
      <c r="A48" s="5" t="s">
        <v>120</v>
      </c>
      <c r="B48" s="53">
        <v>2111</v>
      </c>
      <c r="C48" s="53">
        <v>111</v>
      </c>
      <c r="D48" s="53">
        <v>211</v>
      </c>
      <c r="E48" s="12" t="s">
        <v>122</v>
      </c>
      <c r="F48" s="12"/>
      <c r="G48" s="19">
        <f>30467519</f>
        <v>30467519</v>
      </c>
      <c r="H48" s="19">
        <v>29609363</v>
      </c>
      <c r="I48" s="19">
        <v>31559166</v>
      </c>
      <c r="J48" s="19"/>
    </row>
    <row r="49" spans="1:10" ht="31.5">
      <c r="A49" s="5" t="s">
        <v>121</v>
      </c>
      <c r="B49" s="53">
        <v>2112</v>
      </c>
      <c r="C49" s="53">
        <v>111</v>
      </c>
      <c r="D49" s="53">
        <v>266</v>
      </c>
      <c r="E49" s="12" t="s">
        <v>122</v>
      </c>
      <c r="F49" s="12"/>
      <c r="G49" s="19">
        <v>87000</v>
      </c>
      <c r="H49" s="19">
        <v>85000</v>
      </c>
      <c r="I49" s="19">
        <v>85000</v>
      </c>
      <c r="J49" s="19"/>
    </row>
    <row r="50" spans="1:10" ht="18" customHeight="1">
      <c r="A50" s="5" t="s">
        <v>34</v>
      </c>
      <c r="B50" s="53">
        <v>2120</v>
      </c>
      <c r="C50" s="53">
        <v>112</v>
      </c>
      <c r="D50" s="53"/>
      <c r="E50" s="12"/>
      <c r="F50" s="12"/>
      <c r="G50" s="19"/>
      <c r="H50" s="19"/>
      <c r="I50" s="19"/>
      <c r="J50" s="19" t="s">
        <v>14</v>
      </c>
    </row>
    <row r="51" spans="1:10" ht="31.5">
      <c r="A51" s="5" t="s">
        <v>35</v>
      </c>
      <c r="B51" s="53">
        <v>2130</v>
      </c>
      <c r="C51" s="53">
        <v>113</v>
      </c>
      <c r="D51" s="53"/>
      <c r="E51" s="12"/>
      <c r="F51" s="12"/>
      <c r="G51" s="19"/>
      <c r="H51" s="19"/>
      <c r="I51" s="19"/>
      <c r="J51" s="19" t="s">
        <v>14</v>
      </c>
    </row>
    <row r="52" spans="1:10" ht="47.25">
      <c r="A52" s="5" t="s">
        <v>36</v>
      </c>
      <c r="B52" s="53">
        <v>2140</v>
      </c>
      <c r="C52" s="53">
        <v>119</v>
      </c>
      <c r="D52" s="53"/>
      <c r="E52" s="12" t="s">
        <v>122</v>
      </c>
      <c r="F52" s="12"/>
      <c r="G52" s="19">
        <f>G54+G55</f>
        <v>9549086.05</v>
      </c>
      <c r="H52" s="19">
        <f>H54+H55</f>
        <v>8942028</v>
      </c>
      <c r="I52" s="19">
        <f>I54+I55</f>
        <v>9530868</v>
      </c>
      <c r="J52" s="19" t="s">
        <v>14</v>
      </c>
    </row>
    <row r="53" spans="1:10" ht="15.75">
      <c r="A53" s="5" t="s">
        <v>16</v>
      </c>
      <c r="B53" s="53"/>
      <c r="C53" s="53"/>
      <c r="D53" s="53"/>
      <c r="E53" s="12"/>
      <c r="F53" s="12"/>
      <c r="G53" s="19"/>
      <c r="H53" s="19"/>
      <c r="I53" s="19"/>
      <c r="J53" s="19"/>
    </row>
    <row r="54" spans="1:10" ht="15.75">
      <c r="A54" s="5" t="s">
        <v>37</v>
      </c>
      <c r="B54" s="53">
        <v>2141</v>
      </c>
      <c r="C54" s="53">
        <v>119</v>
      </c>
      <c r="D54" s="53">
        <v>213</v>
      </c>
      <c r="E54" s="12" t="s">
        <v>122</v>
      </c>
      <c r="F54" s="12"/>
      <c r="G54" s="19">
        <f>9201188+347898.05</f>
        <v>9549086.05</v>
      </c>
      <c r="H54" s="19">
        <v>8942028</v>
      </c>
      <c r="I54" s="19">
        <v>9530868</v>
      </c>
      <c r="J54" s="19" t="s">
        <v>14</v>
      </c>
    </row>
    <row r="55" spans="1:10" ht="15.75">
      <c r="A55" s="5" t="s">
        <v>38</v>
      </c>
      <c r="B55" s="53">
        <v>2142</v>
      </c>
      <c r="C55" s="53">
        <v>119</v>
      </c>
      <c r="D55" s="53"/>
      <c r="E55" s="12"/>
      <c r="F55" s="12"/>
      <c r="G55" s="19"/>
      <c r="H55" s="19"/>
      <c r="I55" s="19"/>
      <c r="J55" s="19" t="s">
        <v>14</v>
      </c>
    </row>
    <row r="56" spans="1:10" ht="31.5">
      <c r="A56" s="5" t="s">
        <v>39</v>
      </c>
      <c r="B56" s="53">
        <v>2150</v>
      </c>
      <c r="C56" s="53">
        <v>131</v>
      </c>
      <c r="D56" s="53"/>
      <c r="E56" s="12"/>
      <c r="F56" s="12"/>
      <c r="G56" s="19"/>
      <c r="H56" s="19"/>
      <c r="I56" s="19"/>
      <c r="J56" s="19" t="s">
        <v>14</v>
      </c>
    </row>
    <row r="57" spans="1:10" ht="31.5">
      <c r="A57" s="5" t="s">
        <v>40</v>
      </c>
      <c r="B57" s="53">
        <v>2160</v>
      </c>
      <c r="C57" s="53">
        <v>134</v>
      </c>
      <c r="D57" s="53"/>
      <c r="E57" s="12"/>
      <c r="F57" s="12"/>
      <c r="G57" s="19"/>
      <c r="H57" s="19"/>
      <c r="I57" s="19"/>
      <c r="J57" s="19" t="s">
        <v>14</v>
      </c>
    </row>
    <row r="58" spans="1:10" ht="31.5">
      <c r="A58" s="5" t="s">
        <v>41</v>
      </c>
      <c r="B58" s="53">
        <v>2170</v>
      </c>
      <c r="C58" s="53">
        <v>139</v>
      </c>
      <c r="D58" s="53"/>
      <c r="E58" s="12"/>
      <c r="F58" s="12"/>
      <c r="G58" s="19"/>
      <c r="H58" s="19"/>
      <c r="I58" s="19"/>
      <c r="J58" s="19" t="s">
        <v>14</v>
      </c>
    </row>
    <row r="59" spans="1:10" ht="15.75">
      <c r="A59" s="5" t="s">
        <v>16</v>
      </c>
      <c r="B59" s="53"/>
      <c r="C59" s="53"/>
      <c r="D59" s="53"/>
      <c r="E59" s="12"/>
      <c r="F59" s="12"/>
      <c r="G59" s="19"/>
      <c r="H59" s="19"/>
      <c r="I59" s="19"/>
      <c r="J59" s="19"/>
    </row>
    <row r="60" spans="1:10" ht="15.75">
      <c r="A60" s="5" t="s">
        <v>42</v>
      </c>
      <c r="B60" s="53">
        <v>2171</v>
      </c>
      <c r="C60" s="53">
        <v>139</v>
      </c>
      <c r="D60" s="53"/>
      <c r="E60" s="12"/>
      <c r="F60" s="12"/>
      <c r="G60" s="19"/>
      <c r="H60" s="19"/>
      <c r="I60" s="19"/>
      <c r="J60" s="19" t="s">
        <v>14</v>
      </c>
    </row>
    <row r="61" spans="1:10" ht="15.75">
      <c r="A61" s="5" t="s">
        <v>113</v>
      </c>
      <c r="B61" s="53">
        <v>2172</v>
      </c>
      <c r="C61" s="53">
        <v>139</v>
      </c>
      <c r="D61" s="53"/>
      <c r="E61" s="12"/>
      <c r="F61" s="12"/>
      <c r="G61" s="19"/>
      <c r="H61" s="19"/>
      <c r="I61" s="19"/>
      <c r="J61" s="19" t="s">
        <v>14</v>
      </c>
    </row>
    <row r="62" spans="1:10" ht="15.75">
      <c r="A62" s="5" t="s">
        <v>43</v>
      </c>
      <c r="B62" s="53">
        <v>2200</v>
      </c>
      <c r="C62" s="53">
        <v>300</v>
      </c>
      <c r="D62" s="53"/>
      <c r="E62" s="12"/>
      <c r="F62" s="12"/>
      <c r="G62" s="19">
        <f>+G64</f>
        <v>0</v>
      </c>
      <c r="H62" s="19">
        <f>+H64</f>
        <v>0</v>
      </c>
      <c r="I62" s="19">
        <f>+I64</f>
        <v>0</v>
      </c>
      <c r="J62" s="19" t="s">
        <v>14</v>
      </c>
    </row>
    <row r="63" spans="1:10" ht="15.75">
      <c r="A63" s="5" t="s">
        <v>16</v>
      </c>
      <c r="B63" s="53"/>
      <c r="C63" s="53"/>
      <c r="D63" s="53"/>
      <c r="E63" s="12"/>
      <c r="F63" s="12"/>
      <c r="G63" s="19"/>
      <c r="H63" s="19"/>
      <c r="I63" s="19"/>
      <c r="J63" s="19"/>
    </row>
    <row r="64" spans="1:10" ht="31.5">
      <c r="A64" s="5" t="s">
        <v>44</v>
      </c>
      <c r="B64" s="53">
        <v>2210</v>
      </c>
      <c r="C64" s="53">
        <v>320</v>
      </c>
      <c r="D64" s="53"/>
      <c r="E64" s="12"/>
      <c r="F64" s="12"/>
      <c r="G64" s="19"/>
      <c r="H64" s="19"/>
      <c r="I64" s="19"/>
      <c r="J64" s="19" t="s">
        <v>14</v>
      </c>
    </row>
    <row r="65" spans="1:10" ht="15.75">
      <c r="A65" s="5" t="s">
        <v>29</v>
      </c>
      <c r="B65" s="53"/>
      <c r="C65" s="53"/>
      <c r="D65" s="53"/>
      <c r="E65" s="12"/>
      <c r="F65" s="12"/>
      <c r="G65" s="19"/>
      <c r="H65" s="19"/>
      <c r="I65" s="19"/>
      <c r="J65" s="19"/>
    </row>
    <row r="66" spans="1:10" ht="31.5">
      <c r="A66" s="5" t="s">
        <v>45</v>
      </c>
      <c r="B66" s="53">
        <v>2211</v>
      </c>
      <c r="C66" s="53">
        <v>321</v>
      </c>
      <c r="D66" s="53"/>
      <c r="E66" s="12"/>
      <c r="F66" s="12"/>
      <c r="G66" s="19"/>
      <c r="H66" s="19"/>
      <c r="I66" s="19"/>
      <c r="J66" s="19" t="s">
        <v>14</v>
      </c>
    </row>
    <row r="67" spans="1:10" ht="31.5">
      <c r="A67" s="5" t="s">
        <v>46</v>
      </c>
      <c r="B67" s="53">
        <v>2220</v>
      </c>
      <c r="C67" s="53">
        <v>340</v>
      </c>
      <c r="D67" s="53"/>
      <c r="E67" s="12"/>
      <c r="F67" s="12"/>
      <c r="G67" s="19"/>
      <c r="H67" s="19"/>
      <c r="I67" s="19"/>
      <c r="J67" s="19" t="s">
        <v>14</v>
      </c>
    </row>
    <row r="68" spans="1:10" ht="63">
      <c r="A68" s="5" t="s">
        <v>47</v>
      </c>
      <c r="B68" s="53">
        <v>2230</v>
      </c>
      <c r="C68" s="53">
        <v>350</v>
      </c>
      <c r="D68" s="53"/>
      <c r="E68" s="12"/>
      <c r="F68" s="12"/>
      <c r="G68" s="19"/>
      <c r="H68" s="19"/>
      <c r="I68" s="19"/>
      <c r="J68" s="19" t="s">
        <v>14</v>
      </c>
    </row>
    <row r="69" spans="1:10" ht="31.5">
      <c r="A69" s="5" t="s">
        <v>48</v>
      </c>
      <c r="B69" s="53">
        <v>2240</v>
      </c>
      <c r="C69" s="53">
        <v>360</v>
      </c>
      <c r="D69" s="53"/>
      <c r="E69" s="12"/>
      <c r="F69" s="12"/>
      <c r="G69" s="19"/>
      <c r="H69" s="19"/>
      <c r="I69" s="19"/>
      <c r="J69" s="19" t="s">
        <v>14</v>
      </c>
    </row>
    <row r="70" spans="1:10" ht="15.75">
      <c r="A70" s="5" t="s">
        <v>49</v>
      </c>
      <c r="B70" s="53">
        <v>2300</v>
      </c>
      <c r="C70" s="53">
        <v>850</v>
      </c>
      <c r="D70" s="53"/>
      <c r="E70" s="12"/>
      <c r="F70" s="12"/>
      <c r="G70" s="19">
        <f>+G72+G75+G77</f>
        <v>301850</v>
      </c>
      <c r="H70" s="19">
        <f>+H72+H75+H77</f>
        <v>275815</v>
      </c>
      <c r="I70" s="19">
        <f>+I72+I75+I77</f>
        <v>273081</v>
      </c>
      <c r="J70" s="19" t="s">
        <v>14</v>
      </c>
    </row>
    <row r="71" spans="1:10" ht="15.75">
      <c r="A71" s="5" t="s">
        <v>29</v>
      </c>
      <c r="B71" s="53"/>
      <c r="C71" s="53"/>
      <c r="D71" s="53"/>
      <c r="E71" s="12"/>
      <c r="F71" s="12"/>
      <c r="G71" s="19"/>
      <c r="H71" s="19"/>
      <c r="I71" s="19"/>
      <c r="J71" s="19"/>
    </row>
    <row r="72" spans="1:10" ht="15.75">
      <c r="A72" s="5" t="s">
        <v>123</v>
      </c>
      <c r="B72" s="53">
        <v>2310</v>
      </c>
      <c r="C72" s="53">
        <v>851</v>
      </c>
      <c r="D72" s="53">
        <v>291</v>
      </c>
      <c r="E72" s="12"/>
      <c r="F72" s="12"/>
      <c r="G72" s="19">
        <f>G74+G73</f>
        <v>253469</v>
      </c>
      <c r="H72" s="19">
        <f>H74+H73</f>
        <v>231056</v>
      </c>
      <c r="I72" s="19">
        <f>I74+I73</f>
        <v>228122</v>
      </c>
      <c r="J72" s="19" t="s">
        <v>14</v>
      </c>
    </row>
    <row r="73" spans="1:10" ht="15.75">
      <c r="A73" s="5" t="s">
        <v>125</v>
      </c>
      <c r="B73" s="53">
        <v>2311</v>
      </c>
      <c r="C73" s="53">
        <v>851</v>
      </c>
      <c r="D73" s="53">
        <v>291</v>
      </c>
      <c r="E73" s="12" t="s">
        <v>127</v>
      </c>
      <c r="F73" s="12"/>
      <c r="G73" s="19">
        <v>137724</v>
      </c>
      <c r="H73" s="19">
        <v>126254</v>
      </c>
      <c r="I73" s="19">
        <v>123952</v>
      </c>
      <c r="J73" s="19"/>
    </row>
    <row r="74" spans="1:10" ht="15.75">
      <c r="A74" s="5" t="s">
        <v>124</v>
      </c>
      <c r="B74" s="53">
        <v>2312</v>
      </c>
      <c r="C74" s="53">
        <v>851</v>
      </c>
      <c r="D74" s="53">
        <v>291</v>
      </c>
      <c r="E74" s="12" t="s">
        <v>126</v>
      </c>
      <c r="F74" s="12"/>
      <c r="G74" s="19">
        <v>115745</v>
      </c>
      <c r="H74" s="19">
        <v>104802</v>
      </c>
      <c r="I74" s="19">
        <v>104170</v>
      </c>
      <c r="J74" s="19"/>
    </row>
    <row r="75" spans="1:10" ht="33" customHeight="1">
      <c r="A75" s="5" t="s">
        <v>50</v>
      </c>
      <c r="B75" s="53">
        <v>2320</v>
      </c>
      <c r="C75" s="53">
        <v>852</v>
      </c>
      <c r="D75" s="53"/>
      <c r="E75" s="12"/>
      <c r="F75" s="12"/>
      <c r="G75" s="19">
        <f>G76</f>
        <v>48381</v>
      </c>
      <c r="H75" s="19">
        <f>H76</f>
        <v>44759</v>
      </c>
      <c r="I75" s="19">
        <f>I76</f>
        <v>44959</v>
      </c>
      <c r="J75" s="19" t="s">
        <v>14</v>
      </c>
    </row>
    <row r="76" spans="1:10" ht="15.75">
      <c r="A76" s="5" t="s">
        <v>128</v>
      </c>
      <c r="B76" s="53">
        <v>2321</v>
      </c>
      <c r="C76" s="53">
        <v>852</v>
      </c>
      <c r="D76" s="53">
        <v>291</v>
      </c>
      <c r="E76" s="12" t="s">
        <v>129</v>
      </c>
      <c r="F76" s="12"/>
      <c r="G76" s="19">
        <v>48381</v>
      </c>
      <c r="H76" s="19">
        <v>44759</v>
      </c>
      <c r="I76" s="19">
        <v>44959</v>
      </c>
      <c r="J76" s="19"/>
    </row>
    <row r="77" spans="1:10" ht="31.5">
      <c r="A77" s="5" t="s">
        <v>51</v>
      </c>
      <c r="B77" s="53">
        <v>2330</v>
      </c>
      <c r="C77" s="53">
        <v>853</v>
      </c>
      <c r="D77" s="53"/>
      <c r="E77" s="12"/>
      <c r="F77" s="12"/>
      <c r="G77" s="19"/>
      <c r="H77" s="19"/>
      <c r="I77" s="19"/>
      <c r="J77" s="19" t="s">
        <v>14</v>
      </c>
    </row>
    <row r="78" spans="1:10" ht="31.5">
      <c r="A78" s="5" t="s">
        <v>52</v>
      </c>
      <c r="B78" s="53">
        <v>2400</v>
      </c>
      <c r="C78" s="53" t="s">
        <v>14</v>
      </c>
      <c r="D78" s="53"/>
      <c r="E78" s="12"/>
      <c r="F78" s="12"/>
      <c r="G78" s="19"/>
      <c r="H78" s="19"/>
      <c r="I78" s="19"/>
      <c r="J78" s="19" t="s">
        <v>14</v>
      </c>
    </row>
    <row r="79" spans="1:10" ht="15.75">
      <c r="A79" s="5" t="s">
        <v>29</v>
      </c>
      <c r="B79" s="53"/>
      <c r="C79" s="53"/>
      <c r="D79" s="53"/>
      <c r="E79" s="12"/>
      <c r="F79" s="12"/>
      <c r="G79" s="19"/>
      <c r="H79" s="19"/>
      <c r="I79" s="19"/>
      <c r="J79" s="19"/>
    </row>
    <row r="80" spans="1:10" ht="18" customHeight="1">
      <c r="A80" s="5" t="s">
        <v>53</v>
      </c>
      <c r="B80" s="53">
        <v>2410</v>
      </c>
      <c r="C80" s="53">
        <v>810</v>
      </c>
      <c r="D80" s="53"/>
      <c r="E80" s="12"/>
      <c r="F80" s="12"/>
      <c r="G80" s="19"/>
      <c r="H80" s="19"/>
      <c r="I80" s="19"/>
      <c r="J80" s="19" t="s">
        <v>14</v>
      </c>
    </row>
    <row r="81" spans="1:10" ht="15.75">
      <c r="A81" s="5" t="s">
        <v>54</v>
      </c>
      <c r="B81" s="53">
        <v>2420</v>
      </c>
      <c r="C81" s="53">
        <v>862</v>
      </c>
      <c r="D81" s="53"/>
      <c r="E81" s="12"/>
      <c r="F81" s="12"/>
      <c r="G81" s="19"/>
      <c r="H81" s="19"/>
      <c r="I81" s="19"/>
      <c r="J81" s="19" t="s">
        <v>14</v>
      </c>
    </row>
    <row r="82" spans="1:10" ht="47.25">
      <c r="A82" s="5" t="s">
        <v>55</v>
      </c>
      <c r="B82" s="53">
        <v>2430</v>
      </c>
      <c r="C82" s="53">
        <v>863</v>
      </c>
      <c r="D82" s="53"/>
      <c r="E82" s="12"/>
      <c r="F82" s="12"/>
      <c r="G82" s="19"/>
      <c r="H82" s="19"/>
      <c r="I82" s="19"/>
      <c r="J82" s="19" t="s">
        <v>14</v>
      </c>
    </row>
    <row r="83" spans="1:10" ht="15.75">
      <c r="A83" s="5" t="s">
        <v>56</v>
      </c>
      <c r="B83" s="53">
        <v>2500</v>
      </c>
      <c r="C83" s="53" t="s">
        <v>14</v>
      </c>
      <c r="D83" s="53"/>
      <c r="E83" s="12"/>
      <c r="F83" s="12"/>
      <c r="G83" s="19">
        <f>G84</f>
        <v>15000</v>
      </c>
      <c r="H83" s="19">
        <f>H84</f>
        <v>15000</v>
      </c>
      <c r="I83" s="19">
        <f>I84</f>
        <v>15000</v>
      </c>
      <c r="J83" s="19" t="s">
        <v>14</v>
      </c>
    </row>
    <row r="84" spans="1:10" ht="15.75">
      <c r="A84" s="5" t="s">
        <v>130</v>
      </c>
      <c r="B84" s="53">
        <v>2501</v>
      </c>
      <c r="C84" s="53"/>
      <c r="D84" s="53">
        <v>291</v>
      </c>
      <c r="E84" s="12"/>
      <c r="F84" s="12"/>
      <c r="G84" s="19">
        <v>15000</v>
      </c>
      <c r="H84" s="19">
        <v>15000</v>
      </c>
      <c r="I84" s="19">
        <v>15000</v>
      </c>
      <c r="J84" s="19"/>
    </row>
    <row r="85" spans="1:10" ht="47.25">
      <c r="A85" s="5" t="s">
        <v>57</v>
      </c>
      <c r="B85" s="53">
        <v>2520</v>
      </c>
      <c r="C85" s="53">
        <v>831</v>
      </c>
      <c r="D85" s="53"/>
      <c r="E85" s="12"/>
      <c r="F85" s="12"/>
      <c r="G85" s="19"/>
      <c r="H85" s="19"/>
      <c r="I85" s="19"/>
      <c r="J85" s="19" t="s">
        <v>14</v>
      </c>
    </row>
    <row r="86" spans="1:10" ht="15.75">
      <c r="A86" s="13" t="s">
        <v>178</v>
      </c>
      <c r="B86" s="33">
        <v>2600</v>
      </c>
      <c r="C86" s="33" t="s">
        <v>14</v>
      </c>
      <c r="D86" s="33"/>
      <c r="E86" s="34"/>
      <c r="F86" s="34"/>
      <c r="G86" s="20">
        <f>G88+G89+G90+G91</f>
        <v>10596057.65</v>
      </c>
      <c r="H86" s="20">
        <f>H88+H89+H90+H91</f>
        <v>8108258</v>
      </c>
      <c r="I86" s="20">
        <f>I88+I89+I90+I91</f>
        <v>8215649</v>
      </c>
      <c r="J86" s="19"/>
    </row>
    <row r="87" spans="1:10" ht="15.75">
      <c r="A87" s="5" t="s">
        <v>16</v>
      </c>
      <c r="B87" s="53"/>
      <c r="C87" s="53"/>
      <c r="D87" s="53"/>
      <c r="E87" s="12"/>
      <c r="F87" s="12"/>
      <c r="G87" s="19"/>
      <c r="H87" s="19"/>
      <c r="I87" s="19"/>
      <c r="J87" s="19"/>
    </row>
    <row r="88" spans="1:10" ht="15.75">
      <c r="A88" s="5" t="s">
        <v>58</v>
      </c>
      <c r="B88" s="53">
        <v>2610</v>
      </c>
      <c r="C88" s="53">
        <v>241</v>
      </c>
      <c r="D88" s="53"/>
      <c r="E88" s="12"/>
      <c r="F88" s="12"/>
      <c r="G88" s="19"/>
      <c r="H88" s="19"/>
      <c r="I88" s="19"/>
      <c r="J88" s="19"/>
    </row>
    <row r="89" spans="1:10" ht="31.5">
      <c r="A89" s="5" t="s">
        <v>59</v>
      </c>
      <c r="B89" s="53">
        <v>2620</v>
      </c>
      <c r="C89" s="53">
        <v>242</v>
      </c>
      <c r="D89" s="53"/>
      <c r="E89" s="12"/>
      <c r="F89" s="12"/>
      <c r="G89" s="19"/>
      <c r="H89" s="19"/>
      <c r="I89" s="19"/>
      <c r="J89" s="19"/>
    </row>
    <row r="90" spans="1:10" ht="31.5">
      <c r="A90" s="5" t="s">
        <v>60</v>
      </c>
      <c r="B90" s="53">
        <v>2630</v>
      </c>
      <c r="C90" s="53">
        <v>243</v>
      </c>
      <c r="D90" s="53"/>
      <c r="E90" s="12"/>
      <c r="F90" s="12"/>
      <c r="G90" s="19"/>
      <c r="H90" s="19"/>
      <c r="I90" s="19"/>
      <c r="J90" s="19"/>
    </row>
    <row r="91" spans="1:10" ht="15.75">
      <c r="A91" s="13" t="s">
        <v>61</v>
      </c>
      <c r="B91" s="53">
        <v>2640</v>
      </c>
      <c r="C91" s="53">
        <v>244</v>
      </c>
      <c r="D91" s="53"/>
      <c r="E91" s="12"/>
      <c r="F91" s="12"/>
      <c r="G91" s="20">
        <f>G93+G94+G95+G96+G97+G98</f>
        <v>10596057.65</v>
      </c>
      <c r="H91" s="20">
        <f>H93+H94+H95+H96+H97+H98</f>
        <v>8108258</v>
      </c>
      <c r="I91" s="20">
        <f>I93+I94+I95+I96+I97+I98</f>
        <v>8215649</v>
      </c>
      <c r="J91" s="19"/>
    </row>
    <row r="92" spans="1:10" ht="15.75">
      <c r="A92" s="5" t="s">
        <v>29</v>
      </c>
      <c r="B92" s="53"/>
      <c r="C92" s="53"/>
      <c r="D92" s="53"/>
      <c r="E92" s="12"/>
      <c r="F92" s="12"/>
      <c r="G92" s="19"/>
      <c r="H92" s="19"/>
      <c r="I92" s="19"/>
      <c r="J92" s="19"/>
    </row>
    <row r="93" spans="1:10" ht="15.75">
      <c r="A93" s="30" t="s">
        <v>131</v>
      </c>
      <c r="B93" s="53"/>
      <c r="C93" s="53">
        <v>244</v>
      </c>
      <c r="D93" s="53">
        <v>221</v>
      </c>
      <c r="E93" s="12" t="s">
        <v>132</v>
      </c>
      <c r="F93" s="12" t="s">
        <v>147</v>
      </c>
      <c r="G93" s="19">
        <v>201200</v>
      </c>
      <c r="H93" s="19">
        <v>201803</v>
      </c>
      <c r="I93" s="19">
        <v>201803</v>
      </c>
      <c r="J93" s="19"/>
    </row>
    <row r="94" spans="1:10" ht="15.75">
      <c r="A94" s="30" t="s">
        <v>133</v>
      </c>
      <c r="B94" s="53"/>
      <c r="C94" s="53">
        <v>244</v>
      </c>
      <c r="D94" s="53">
        <v>223</v>
      </c>
      <c r="E94" s="12" t="s">
        <v>134</v>
      </c>
      <c r="F94" s="12" t="s">
        <v>147</v>
      </c>
      <c r="G94" s="19">
        <v>3199577</v>
      </c>
      <c r="H94" s="19">
        <v>2983280</v>
      </c>
      <c r="I94" s="19">
        <v>3090671</v>
      </c>
      <c r="J94" s="19"/>
    </row>
    <row r="95" spans="1:10" ht="15.75">
      <c r="A95" s="30" t="s">
        <v>137</v>
      </c>
      <c r="B95" s="53"/>
      <c r="C95" s="53">
        <v>244</v>
      </c>
      <c r="D95" s="53">
        <v>225</v>
      </c>
      <c r="E95" s="12"/>
      <c r="F95" s="12" t="s">
        <v>147</v>
      </c>
      <c r="G95" s="19">
        <v>617000</v>
      </c>
      <c r="H95" s="19">
        <v>305000</v>
      </c>
      <c r="I95" s="19">
        <v>305000</v>
      </c>
      <c r="J95" s="19"/>
    </row>
    <row r="96" spans="1:10" ht="15.75">
      <c r="A96" s="30" t="s">
        <v>138</v>
      </c>
      <c r="B96" s="53"/>
      <c r="C96" s="53">
        <v>244</v>
      </c>
      <c r="D96" s="53">
        <v>226</v>
      </c>
      <c r="E96" s="12"/>
      <c r="F96" s="12" t="s">
        <v>147</v>
      </c>
      <c r="G96" s="19">
        <v>416000</v>
      </c>
      <c r="H96" s="19">
        <v>205000</v>
      </c>
      <c r="I96" s="19">
        <v>205000</v>
      </c>
      <c r="J96" s="19"/>
    </row>
    <row r="97" spans="1:10" ht="15.75">
      <c r="A97" s="30" t="s">
        <v>139</v>
      </c>
      <c r="B97" s="53"/>
      <c r="C97" s="53">
        <v>244</v>
      </c>
      <c r="D97" s="53">
        <v>227</v>
      </c>
      <c r="E97" s="12"/>
      <c r="F97" s="12" t="s">
        <v>148</v>
      </c>
      <c r="G97" s="19">
        <v>126000</v>
      </c>
      <c r="H97" s="19">
        <v>126000</v>
      </c>
      <c r="I97" s="19">
        <v>126000</v>
      </c>
      <c r="J97" s="19"/>
    </row>
    <row r="98" spans="1:10" ht="15.75">
      <c r="A98" s="31" t="s">
        <v>151</v>
      </c>
      <c r="B98" s="53"/>
      <c r="C98" s="53">
        <v>244</v>
      </c>
      <c r="D98" s="53">
        <v>340</v>
      </c>
      <c r="E98" s="12"/>
      <c r="F98" s="12" t="s">
        <v>147</v>
      </c>
      <c r="G98" s="20">
        <f>SUM(G99:G105)</f>
        <v>6036280.65</v>
      </c>
      <c r="H98" s="20">
        <f>SUM(H99:H105)</f>
        <v>4287175</v>
      </c>
      <c r="I98" s="20">
        <f>SUM(I99:I105)</f>
        <v>4287175</v>
      </c>
      <c r="J98" s="19"/>
    </row>
    <row r="99" spans="1:10" ht="15.75">
      <c r="A99" s="30" t="s">
        <v>145</v>
      </c>
      <c r="B99" s="53"/>
      <c r="C99" s="53">
        <v>244</v>
      </c>
      <c r="D99" s="53">
        <v>341</v>
      </c>
      <c r="E99" s="12" t="s">
        <v>135</v>
      </c>
      <c r="F99" s="12" t="s">
        <v>147</v>
      </c>
      <c r="G99" s="19">
        <v>250000</v>
      </c>
      <c r="H99" s="19">
        <v>230738</v>
      </c>
      <c r="I99" s="19">
        <v>230738</v>
      </c>
      <c r="J99" s="19"/>
    </row>
    <row r="100" spans="1:10" ht="15.75">
      <c r="A100" s="30" t="s">
        <v>146</v>
      </c>
      <c r="B100" s="53"/>
      <c r="C100" s="53">
        <v>244</v>
      </c>
      <c r="D100" s="53">
        <v>342</v>
      </c>
      <c r="E100" s="12" t="s">
        <v>136</v>
      </c>
      <c r="F100" s="12" t="s">
        <v>147</v>
      </c>
      <c r="G100" s="19">
        <v>2262010</v>
      </c>
      <c r="H100" s="19">
        <v>2035809</v>
      </c>
      <c r="I100" s="19">
        <v>2035809</v>
      </c>
      <c r="J100" s="19"/>
    </row>
    <row r="101" spans="1:10" ht="15.75">
      <c r="A101" s="32" t="s">
        <v>140</v>
      </c>
      <c r="B101" s="53"/>
      <c r="C101" s="53">
        <v>244</v>
      </c>
      <c r="D101" s="53">
        <v>343</v>
      </c>
      <c r="E101" s="12"/>
      <c r="F101" s="12" t="s">
        <v>147</v>
      </c>
      <c r="G101" s="19">
        <f>1665000+39470.65</f>
        <v>1704470.65</v>
      </c>
      <c r="H101" s="19">
        <v>1580000</v>
      </c>
      <c r="I101" s="19">
        <v>1580000</v>
      </c>
      <c r="J101" s="19"/>
    </row>
    <row r="102" spans="1:10" ht="15.75">
      <c r="A102" s="32" t="s">
        <v>141</v>
      </c>
      <c r="B102" s="53"/>
      <c r="C102" s="53">
        <v>244</v>
      </c>
      <c r="D102" s="53">
        <v>344</v>
      </c>
      <c r="E102" s="12"/>
      <c r="F102" s="12" t="s">
        <v>147</v>
      </c>
      <c r="G102" s="19">
        <v>110000</v>
      </c>
      <c r="H102" s="19">
        <v>20000</v>
      </c>
      <c r="I102" s="19">
        <v>20000</v>
      </c>
      <c r="J102" s="19"/>
    </row>
    <row r="103" spans="1:10" ht="15.75">
      <c r="A103" s="32" t="s">
        <v>142</v>
      </c>
      <c r="B103" s="53"/>
      <c r="C103" s="53">
        <v>244</v>
      </c>
      <c r="D103" s="53">
        <v>345</v>
      </c>
      <c r="E103" s="12"/>
      <c r="F103" s="12" t="s">
        <v>147</v>
      </c>
      <c r="G103" s="19">
        <v>250000</v>
      </c>
      <c r="H103" s="19">
        <v>20000</v>
      </c>
      <c r="I103" s="19">
        <v>20000</v>
      </c>
      <c r="J103" s="19"/>
    </row>
    <row r="104" spans="1:10" ht="15.75">
      <c r="A104" s="32" t="s">
        <v>143</v>
      </c>
      <c r="B104" s="53"/>
      <c r="C104" s="53">
        <v>244</v>
      </c>
      <c r="D104" s="53">
        <v>346</v>
      </c>
      <c r="E104" s="12"/>
      <c r="F104" s="12" t="s">
        <v>147</v>
      </c>
      <c r="G104" s="19">
        <v>1439800</v>
      </c>
      <c r="H104" s="19">
        <v>390628</v>
      </c>
      <c r="I104" s="19">
        <v>390628</v>
      </c>
      <c r="J104" s="19"/>
    </row>
    <row r="105" spans="1:10" ht="15.75">
      <c r="A105" s="5" t="s">
        <v>144</v>
      </c>
      <c r="B105" s="53"/>
      <c r="C105" s="53">
        <v>244</v>
      </c>
      <c r="D105" s="53">
        <v>349</v>
      </c>
      <c r="E105" s="12"/>
      <c r="F105" s="12" t="s">
        <v>147</v>
      </c>
      <c r="G105" s="19">
        <v>20000</v>
      </c>
      <c r="H105" s="19">
        <v>10000</v>
      </c>
      <c r="I105" s="19">
        <v>10000</v>
      </c>
      <c r="J105" s="19"/>
    </row>
    <row r="106" spans="1:10" ht="31.5">
      <c r="A106" s="5" t="s">
        <v>62</v>
      </c>
      <c r="B106" s="53">
        <v>2650</v>
      </c>
      <c r="C106" s="53">
        <v>400</v>
      </c>
      <c r="D106" s="53"/>
      <c r="E106" s="12"/>
      <c r="F106" s="12"/>
      <c r="G106" s="19"/>
      <c r="H106" s="19"/>
      <c r="I106" s="19"/>
      <c r="J106" s="19"/>
    </row>
    <row r="107" spans="1:10" ht="15.75">
      <c r="A107" s="5" t="s">
        <v>16</v>
      </c>
      <c r="B107" s="53"/>
      <c r="C107" s="53"/>
      <c r="D107" s="53"/>
      <c r="E107" s="12"/>
      <c r="F107" s="12"/>
      <c r="G107" s="19"/>
      <c r="H107" s="19"/>
      <c r="I107" s="19"/>
      <c r="J107" s="19"/>
    </row>
    <row r="108" spans="1:10" ht="31.5">
      <c r="A108" s="5" t="s">
        <v>63</v>
      </c>
      <c r="B108" s="53">
        <v>2651</v>
      </c>
      <c r="C108" s="53">
        <v>406</v>
      </c>
      <c r="D108" s="53"/>
      <c r="E108" s="12"/>
      <c r="F108" s="12"/>
      <c r="G108" s="19"/>
      <c r="H108" s="19"/>
      <c r="I108" s="19"/>
      <c r="J108" s="19"/>
    </row>
    <row r="109" spans="1:10" ht="31.5">
      <c r="A109" s="5" t="s">
        <v>64</v>
      </c>
      <c r="B109" s="53">
        <v>2652</v>
      </c>
      <c r="C109" s="53">
        <v>407</v>
      </c>
      <c r="D109" s="53"/>
      <c r="E109" s="12"/>
      <c r="F109" s="12"/>
      <c r="G109" s="19"/>
      <c r="H109" s="19"/>
      <c r="I109" s="19"/>
      <c r="J109" s="19"/>
    </row>
    <row r="110" spans="1:10" ht="15.75">
      <c r="A110" s="13" t="s">
        <v>149</v>
      </c>
      <c r="B110" s="53">
        <v>2700</v>
      </c>
      <c r="C110" s="53"/>
      <c r="D110" s="53"/>
      <c r="E110" s="12"/>
      <c r="F110" s="12"/>
      <c r="G110" s="20">
        <f>G111+G120</f>
        <v>253504</v>
      </c>
      <c r="H110" s="20">
        <f>H111+H120</f>
        <v>0</v>
      </c>
      <c r="I110" s="20">
        <f>I111+I120</f>
        <v>0</v>
      </c>
      <c r="J110" s="19"/>
    </row>
    <row r="111" spans="1:10" ht="94.5">
      <c r="A111" s="41" t="s">
        <v>114</v>
      </c>
      <c r="B111" s="36">
        <v>2701</v>
      </c>
      <c r="C111" s="36"/>
      <c r="D111" s="36"/>
      <c r="E111" s="37"/>
      <c r="F111" s="37"/>
      <c r="G111" s="38">
        <f>G117</f>
        <v>153504</v>
      </c>
      <c r="H111" s="38">
        <f>H117</f>
        <v>0</v>
      </c>
      <c r="I111" s="38">
        <f>I117</f>
        <v>0</v>
      </c>
      <c r="J111" s="38">
        <f>J117</f>
        <v>0</v>
      </c>
    </row>
    <row r="112" spans="1:10" ht="15.75">
      <c r="A112" s="5" t="s">
        <v>178</v>
      </c>
      <c r="B112" s="33"/>
      <c r="C112" s="53" t="s">
        <v>14</v>
      </c>
      <c r="D112" s="53"/>
      <c r="E112" s="12"/>
      <c r="F112" s="12"/>
      <c r="G112" s="19"/>
      <c r="H112" s="19"/>
      <c r="I112" s="19"/>
      <c r="J112" s="19"/>
    </row>
    <row r="113" spans="1:10" ht="15.75">
      <c r="A113" s="5" t="s">
        <v>16</v>
      </c>
      <c r="B113" s="53"/>
      <c r="C113" s="53"/>
      <c r="D113" s="53"/>
      <c r="E113" s="12"/>
      <c r="F113" s="12"/>
      <c r="G113" s="19"/>
      <c r="H113" s="19"/>
      <c r="I113" s="19"/>
      <c r="J113" s="19"/>
    </row>
    <row r="114" spans="1:10" ht="15.75">
      <c r="A114" s="5" t="s">
        <v>58</v>
      </c>
      <c r="B114" s="53"/>
      <c r="C114" s="53">
        <v>241</v>
      </c>
      <c r="D114" s="53"/>
      <c r="E114" s="12"/>
      <c r="F114" s="12"/>
      <c r="G114" s="19"/>
      <c r="H114" s="19"/>
      <c r="I114" s="19"/>
      <c r="J114" s="19"/>
    </row>
    <row r="115" spans="1:10" ht="31.5">
      <c r="A115" s="5" t="s">
        <v>59</v>
      </c>
      <c r="B115" s="53"/>
      <c r="C115" s="53">
        <v>242</v>
      </c>
      <c r="D115" s="53"/>
      <c r="E115" s="12"/>
      <c r="F115" s="12"/>
      <c r="G115" s="19"/>
      <c r="H115" s="19"/>
      <c r="I115" s="19"/>
      <c r="J115" s="19"/>
    </row>
    <row r="116" spans="1:10" ht="31.5">
      <c r="A116" s="5" t="s">
        <v>60</v>
      </c>
      <c r="B116" s="53"/>
      <c r="C116" s="53">
        <v>243</v>
      </c>
      <c r="D116" s="53"/>
      <c r="E116" s="12"/>
      <c r="F116" s="12"/>
      <c r="G116" s="19"/>
      <c r="H116" s="19"/>
      <c r="I116" s="19"/>
      <c r="J116" s="19"/>
    </row>
    <row r="117" spans="1:10" ht="15.75">
      <c r="A117" s="13" t="s">
        <v>61</v>
      </c>
      <c r="B117" s="53"/>
      <c r="C117" s="53">
        <v>244</v>
      </c>
      <c r="D117" s="53"/>
      <c r="E117" s="12"/>
      <c r="F117" s="12"/>
      <c r="G117" s="20">
        <f>G119</f>
        <v>153504</v>
      </c>
      <c r="H117" s="20">
        <f>H119</f>
        <v>0</v>
      </c>
      <c r="I117" s="20">
        <f>I119</f>
        <v>0</v>
      </c>
      <c r="J117" s="19"/>
    </row>
    <row r="118" spans="1:10" ht="15.75">
      <c r="A118" s="5" t="s">
        <v>29</v>
      </c>
      <c r="B118" s="53"/>
      <c r="C118" s="53"/>
      <c r="D118" s="53"/>
      <c r="E118" s="12"/>
      <c r="F118" s="12"/>
      <c r="G118" s="19"/>
      <c r="H118" s="19"/>
      <c r="I118" s="19"/>
      <c r="J118" s="19"/>
    </row>
    <row r="119" spans="1:10" ht="15.75">
      <c r="A119" s="5" t="s">
        <v>150</v>
      </c>
      <c r="B119" s="53"/>
      <c r="C119" s="53">
        <v>244</v>
      </c>
      <c r="D119" s="53">
        <v>310</v>
      </c>
      <c r="E119" s="12"/>
      <c r="F119" s="12" t="s">
        <v>147</v>
      </c>
      <c r="G119" s="19">
        <v>153504</v>
      </c>
      <c r="H119" s="19"/>
      <c r="I119" s="19"/>
      <c r="J119" s="19"/>
    </row>
    <row r="120" spans="1:10" ht="114" customHeight="1">
      <c r="A120" s="40" t="s">
        <v>115</v>
      </c>
      <c r="B120" s="36">
        <v>2702</v>
      </c>
      <c r="C120" s="36"/>
      <c r="D120" s="36"/>
      <c r="E120" s="37"/>
      <c r="F120" s="37"/>
      <c r="G120" s="38">
        <f>G126</f>
        <v>100000</v>
      </c>
      <c r="H120" s="38">
        <f>H126</f>
        <v>0</v>
      </c>
      <c r="I120" s="38">
        <f>I126</f>
        <v>0</v>
      </c>
      <c r="J120" s="39"/>
    </row>
    <row r="121" spans="1:10" ht="15.75">
      <c r="A121" s="5" t="s">
        <v>178</v>
      </c>
      <c r="B121" s="33"/>
      <c r="C121" s="53" t="s">
        <v>14</v>
      </c>
      <c r="D121" s="53"/>
      <c r="E121" s="12"/>
      <c r="F121" s="12"/>
      <c r="G121" s="19"/>
      <c r="H121" s="19"/>
      <c r="I121" s="19"/>
      <c r="J121" s="19"/>
    </row>
    <row r="122" spans="1:10" ht="15.75">
      <c r="A122" s="5" t="s">
        <v>16</v>
      </c>
      <c r="B122" s="53"/>
      <c r="C122" s="53"/>
      <c r="D122" s="53"/>
      <c r="E122" s="12"/>
      <c r="F122" s="12"/>
      <c r="G122" s="19"/>
      <c r="H122" s="19"/>
      <c r="I122" s="19"/>
      <c r="J122" s="19"/>
    </row>
    <row r="123" spans="1:10" ht="15.75">
      <c r="A123" s="5" t="s">
        <v>58</v>
      </c>
      <c r="B123" s="53"/>
      <c r="C123" s="53">
        <v>241</v>
      </c>
      <c r="D123" s="53"/>
      <c r="E123" s="12"/>
      <c r="F123" s="12"/>
      <c r="G123" s="19"/>
      <c r="H123" s="19"/>
      <c r="I123" s="19"/>
      <c r="J123" s="19"/>
    </row>
    <row r="124" spans="1:10" ht="31.5">
      <c r="A124" s="5" t="s">
        <v>59</v>
      </c>
      <c r="B124" s="53"/>
      <c r="C124" s="53">
        <v>242</v>
      </c>
      <c r="D124" s="53"/>
      <c r="E124" s="12"/>
      <c r="F124" s="12"/>
      <c r="G124" s="19"/>
      <c r="H124" s="19"/>
      <c r="I124" s="19"/>
      <c r="J124" s="19"/>
    </row>
    <row r="125" spans="1:10" ht="31.5">
      <c r="A125" s="5" t="s">
        <v>60</v>
      </c>
      <c r="B125" s="53"/>
      <c r="C125" s="53">
        <v>243</v>
      </c>
      <c r="D125" s="53"/>
      <c r="E125" s="12"/>
      <c r="F125" s="12"/>
      <c r="G125" s="19"/>
      <c r="H125" s="19"/>
      <c r="I125" s="19"/>
      <c r="J125" s="19"/>
    </row>
    <row r="126" spans="1:10" ht="15.75">
      <c r="A126" s="13" t="s">
        <v>61</v>
      </c>
      <c r="B126" s="53"/>
      <c r="C126" s="53">
        <v>244</v>
      </c>
      <c r="D126" s="53"/>
      <c r="E126" s="12"/>
      <c r="F126" s="12"/>
      <c r="G126" s="20">
        <f>G128</f>
        <v>100000</v>
      </c>
      <c r="H126" s="20">
        <f>H128</f>
        <v>0</v>
      </c>
      <c r="I126" s="20">
        <f>I128</f>
        <v>0</v>
      </c>
      <c r="J126" s="19"/>
    </row>
    <row r="127" spans="1:10" ht="15.75">
      <c r="A127" s="5" t="s">
        <v>29</v>
      </c>
      <c r="B127" s="53"/>
      <c r="C127" s="53"/>
      <c r="D127" s="53"/>
      <c r="E127" s="12"/>
      <c r="F127" s="12"/>
      <c r="G127" s="19"/>
      <c r="H127" s="19"/>
      <c r="I127" s="19"/>
      <c r="J127" s="19"/>
    </row>
    <row r="128" spans="1:10" ht="15.75">
      <c r="A128" s="5" t="s">
        <v>137</v>
      </c>
      <c r="B128" s="53"/>
      <c r="C128" s="53">
        <v>244</v>
      </c>
      <c r="D128" s="53">
        <v>225</v>
      </c>
      <c r="E128" s="12"/>
      <c r="F128" s="12" t="s">
        <v>147</v>
      </c>
      <c r="G128" s="19">
        <v>100000</v>
      </c>
      <c r="H128" s="19"/>
      <c r="I128" s="19"/>
      <c r="J128" s="19"/>
    </row>
    <row r="129" spans="1:10" s="56" customFormat="1" ht="29.25" customHeight="1">
      <c r="A129" s="35" t="s">
        <v>156</v>
      </c>
      <c r="B129" s="36">
        <v>2800</v>
      </c>
      <c r="C129" s="36"/>
      <c r="D129" s="36"/>
      <c r="E129" s="37"/>
      <c r="F129" s="37"/>
      <c r="G129" s="38">
        <f>G131+G141</f>
        <v>6878808.03</v>
      </c>
      <c r="H129" s="38">
        <f>H131+H141</f>
        <v>6500000</v>
      </c>
      <c r="I129" s="38">
        <f>I131+I141</f>
        <v>6500000</v>
      </c>
      <c r="J129" s="39"/>
    </row>
    <row r="130" spans="1:10" ht="15.75">
      <c r="A130" s="5" t="s">
        <v>16</v>
      </c>
      <c r="B130" s="53"/>
      <c r="C130" s="53"/>
      <c r="D130" s="53"/>
      <c r="E130" s="12"/>
      <c r="F130" s="12"/>
      <c r="G130" s="19"/>
      <c r="H130" s="19"/>
      <c r="I130" s="19"/>
      <c r="J130" s="19"/>
    </row>
    <row r="131" spans="1:10" ht="15.75">
      <c r="A131" s="5" t="s">
        <v>32</v>
      </c>
      <c r="B131" s="53">
        <v>2810</v>
      </c>
      <c r="C131" s="53" t="s">
        <v>14</v>
      </c>
      <c r="D131" s="53"/>
      <c r="E131" s="12"/>
      <c r="F131" s="12"/>
      <c r="G131" s="19">
        <f>G134+G135+G138</f>
        <v>5223000</v>
      </c>
      <c r="H131" s="19">
        <f>H134+H135+H138</f>
        <v>5223000</v>
      </c>
      <c r="I131" s="19">
        <f>I134+I135+I138</f>
        <v>5223000</v>
      </c>
      <c r="J131" s="19" t="s">
        <v>14</v>
      </c>
    </row>
    <row r="132" spans="1:10" ht="15.75">
      <c r="A132" s="5" t="s">
        <v>18</v>
      </c>
      <c r="B132" s="53"/>
      <c r="C132" s="53"/>
      <c r="D132" s="53"/>
      <c r="E132" s="12"/>
      <c r="F132" s="12"/>
      <c r="G132" s="19"/>
      <c r="H132" s="19"/>
      <c r="I132" s="19"/>
      <c r="J132" s="19"/>
    </row>
    <row r="133" spans="1:10" ht="15.75">
      <c r="A133" s="5" t="s">
        <v>33</v>
      </c>
      <c r="B133" s="53">
        <v>2811</v>
      </c>
      <c r="C133" s="53">
        <v>111</v>
      </c>
      <c r="D133" s="53"/>
      <c r="E133" s="12"/>
      <c r="F133" s="12"/>
      <c r="G133" s="19">
        <f>G134</f>
        <v>4000000</v>
      </c>
      <c r="H133" s="19">
        <f>H134</f>
        <v>4000000</v>
      </c>
      <c r="I133" s="19">
        <f>I134</f>
        <v>4000000</v>
      </c>
      <c r="J133" s="19" t="s">
        <v>14</v>
      </c>
    </row>
    <row r="134" spans="1:10" ht="15.75">
      <c r="A134" s="5" t="s">
        <v>120</v>
      </c>
      <c r="B134" s="53">
        <v>2812</v>
      </c>
      <c r="C134" s="53">
        <v>111</v>
      </c>
      <c r="D134" s="53">
        <v>211</v>
      </c>
      <c r="E134" s="12"/>
      <c r="F134" s="12"/>
      <c r="G134" s="19">
        <v>4000000</v>
      </c>
      <c r="H134" s="19">
        <v>4000000</v>
      </c>
      <c r="I134" s="19">
        <v>4000000</v>
      </c>
      <c r="J134" s="19"/>
    </row>
    <row r="135" spans="1:10" ht="31.5">
      <c r="A135" s="5" t="s">
        <v>121</v>
      </c>
      <c r="B135" s="53">
        <v>2813</v>
      </c>
      <c r="C135" s="53">
        <v>111</v>
      </c>
      <c r="D135" s="53">
        <v>266</v>
      </c>
      <c r="E135" s="12"/>
      <c r="F135" s="12"/>
      <c r="G135" s="19">
        <f>5000+10000</f>
        <v>15000</v>
      </c>
      <c r="H135" s="19">
        <v>15000</v>
      </c>
      <c r="I135" s="19">
        <v>15000</v>
      </c>
      <c r="J135" s="19"/>
    </row>
    <row r="136" spans="1:10" ht="18" customHeight="1">
      <c r="A136" s="5" t="s">
        <v>34</v>
      </c>
      <c r="B136" s="53">
        <v>2814</v>
      </c>
      <c r="C136" s="53">
        <v>112</v>
      </c>
      <c r="D136" s="53"/>
      <c r="E136" s="12"/>
      <c r="F136" s="12"/>
      <c r="G136" s="19"/>
      <c r="H136" s="19"/>
      <c r="I136" s="19"/>
      <c r="J136" s="19" t="s">
        <v>14</v>
      </c>
    </row>
    <row r="137" spans="1:10" ht="31.5">
      <c r="A137" s="5" t="s">
        <v>35</v>
      </c>
      <c r="B137" s="53">
        <v>2815</v>
      </c>
      <c r="C137" s="53">
        <v>113</v>
      </c>
      <c r="D137" s="53"/>
      <c r="E137" s="12"/>
      <c r="F137" s="12"/>
      <c r="G137" s="19"/>
      <c r="H137" s="19"/>
      <c r="I137" s="19"/>
      <c r="J137" s="19" t="s">
        <v>14</v>
      </c>
    </row>
    <row r="138" spans="1:10" ht="47.25">
      <c r="A138" s="5" t="s">
        <v>36</v>
      </c>
      <c r="B138" s="53">
        <v>2816</v>
      </c>
      <c r="C138" s="53">
        <v>119</v>
      </c>
      <c r="D138" s="53"/>
      <c r="E138" s="12"/>
      <c r="F138" s="12"/>
      <c r="G138" s="19">
        <f>G140</f>
        <v>1208000</v>
      </c>
      <c r="H138" s="19">
        <f>H140</f>
        <v>1208000</v>
      </c>
      <c r="I138" s="19">
        <f>I140</f>
        <v>1208000</v>
      </c>
      <c r="J138" s="19" t="s">
        <v>14</v>
      </c>
    </row>
    <row r="139" spans="1:10" ht="15.75">
      <c r="A139" s="5" t="s">
        <v>16</v>
      </c>
      <c r="B139" s="53"/>
      <c r="C139" s="53"/>
      <c r="D139" s="53"/>
      <c r="E139" s="12"/>
      <c r="F139" s="12"/>
      <c r="G139" s="19"/>
      <c r="H139" s="19"/>
      <c r="I139" s="19"/>
      <c r="J139" s="19"/>
    </row>
    <row r="140" spans="1:10" ht="15.75">
      <c r="A140" s="5" t="s">
        <v>37</v>
      </c>
      <c r="B140" s="53">
        <v>2817</v>
      </c>
      <c r="C140" s="53">
        <v>119</v>
      </c>
      <c r="D140" s="53">
        <v>213</v>
      </c>
      <c r="E140" s="12"/>
      <c r="F140" s="12"/>
      <c r="G140" s="19">
        <v>1208000</v>
      </c>
      <c r="H140" s="19">
        <v>1208000</v>
      </c>
      <c r="I140" s="19">
        <v>1208000</v>
      </c>
      <c r="J140" s="19" t="s">
        <v>14</v>
      </c>
    </row>
    <row r="141" spans="1:10" ht="15.75">
      <c r="A141" s="13" t="s">
        <v>178</v>
      </c>
      <c r="B141" s="33">
        <v>2820</v>
      </c>
      <c r="C141" s="33" t="s">
        <v>14</v>
      </c>
      <c r="D141" s="33"/>
      <c r="E141" s="34"/>
      <c r="F141" s="34"/>
      <c r="G141" s="20">
        <f>G143+G144+G145+G146</f>
        <v>1655808.03</v>
      </c>
      <c r="H141" s="20">
        <f>H143+H144+H145+H146</f>
        <v>1277000</v>
      </c>
      <c r="I141" s="20">
        <f>I143+I144+I145+I146</f>
        <v>1277000</v>
      </c>
      <c r="J141" s="19"/>
    </row>
    <row r="142" spans="1:10" ht="15.75">
      <c r="A142" s="5" t="s">
        <v>16</v>
      </c>
      <c r="B142" s="53"/>
      <c r="C142" s="53"/>
      <c r="D142" s="53"/>
      <c r="E142" s="12"/>
      <c r="F142" s="12"/>
      <c r="G142" s="19"/>
      <c r="H142" s="19"/>
      <c r="I142" s="19"/>
      <c r="J142" s="19"/>
    </row>
    <row r="143" spans="1:10" ht="15.75">
      <c r="A143" s="5" t="s">
        <v>58</v>
      </c>
      <c r="B143" s="53">
        <v>2830</v>
      </c>
      <c r="C143" s="53">
        <v>241</v>
      </c>
      <c r="D143" s="53"/>
      <c r="E143" s="12"/>
      <c r="F143" s="12"/>
      <c r="G143" s="19"/>
      <c r="H143" s="19"/>
      <c r="I143" s="19"/>
      <c r="J143" s="19"/>
    </row>
    <row r="144" spans="1:10" ht="31.5">
      <c r="A144" s="5" t="s">
        <v>59</v>
      </c>
      <c r="B144" s="53">
        <v>2840</v>
      </c>
      <c r="C144" s="53">
        <v>242</v>
      </c>
      <c r="D144" s="53"/>
      <c r="E144" s="12"/>
      <c r="F144" s="12"/>
      <c r="G144" s="19"/>
      <c r="H144" s="19"/>
      <c r="I144" s="19"/>
      <c r="J144" s="19"/>
    </row>
    <row r="145" spans="1:10" ht="31.5">
      <c r="A145" s="5" t="s">
        <v>60</v>
      </c>
      <c r="B145" s="53">
        <v>2850</v>
      </c>
      <c r="C145" s="53">
        <v>243</v>
      </c>
      <c r="D145" s="53"/>
      <c r="E145" s="12"/>
      <c r="F145" s="12"/>
      <c r="G145" s="19"/>
      <c r="H145" s="19"/>
      <c r="I145" s="19"/>
      <c r="J145" s="19"/>
    </row>
    <row r="146" spans="1:10" ht="15.75">
      <c r="A146" s="13" t="s">
        <v>61</v>
      </c>
      <c r="B146" s="53">
        <v>2860</v>
      </c>
      <c r="C146" s="53">
        <v>244</v>
      </c>
      <c r="D146" s="53"/>
      <c r="E146" s="12"/>
      <c r="F146" s="12"/>
      <c r="G146" s="20">
        <f>G148+G149+G150+G151+G152+G153</f>
        <v>1655808.03</v>
      </c>
      <c r="H146" s="20">
        <f>H148+H149+H150+H151+H152+H153</f>
        <v>1277000</v>
      </c>
      <c r="I146" s="20">
        <f>I148+I149+I150+I151+I152+I153</f>
        <v>1277000</v>
      </c>
      <c r="J146" s="19"/>
    </row>
    <row r="147" spans="1:10" ht="15.75">
      <c r="A147" s="5" t="s">
        <v>29</v>
      </c>
      <c r="B147" s="53"/>
      <c r="C147" s="53"/>
      <c r="D147" s="53"/>
      <c r="E147" s="12"/>
      <c r="F147" s="12"/>
      <c r="G147" s="19"/>
      <c r="H147" s="19"/>
      <c r="I147" s="19"/>
      <c r="J147" s="19"/>
    </row>
    <row r="148" spans="1:10" ht="15.75">
      <c r="A148" s="30" t="s">
        <v>131</v>
      </c>
      <c r="B148" s="53">
        <v>2861</v>
      </c>
      <c r="C148" s="53">
        <v>244</v>
      </c>
      <c r="D148" s="53">
        <v>221</v>
      </c>
      <c r="E148" s="12"/>
      <c r="F148" s="12" t="s">
        <v>147</v>
      </c>
      <c r="G148" s="19"/>
      <c r="H148" s="19"/>
      <c r="I148" s="19"/>
      <c r="J148" s="19"/>
    </row>
    <row r="149" spans="1:10" ht="15.75">
      <c r="A149" s="30" t="s">
        <v>133</v>
      </c>
      <c r="B149" s="53">
        <v>2862</v>
      </c>
      <c r="C149" s="53">
        <v>244</v>
      </c>
      <c r="D149" s="53">
        <v>223</v>
      </c>
      <c r="E149" s="12"/>
      <c r="F149" s="12" t="s">
        <v>147</v>
      </c>
      <c r="G149" s="19">
        <v>200000</v>
      </c>
      <c r="H149" s="19">
        <v>200000</v>
      </c>
      <c r="I149" s="19">
        <v>200000</v>
      </c>
      <c r="J149" s="19"/>
    </row>
    <row r="150" spans="1:10" ht="15.75">
      <c r="A150" s="30" t="s">
        <v>137</v>
      </c>
      <c r="B150" s="53">
        <v>2863</v>
      </c>
      <c r="C150" s="53">
        <v>244</v>
      </c>
      <c r="D150" s="53">
        <v>225</v>
      </c>
      <c r="E150" s="12"/>
      <c r="F150" s="12" t="s">
        <v>147</v>
      </c>
      <c r="G150" s="19">
        <v>200000</v>
      </c>
      <c r="H150" s="19">
        <v>200000</v>
      </c>
      <c r="I150" s="19">
        <v>200000</v>
      </c>
      <c r="J150" s="19"/>
    </row>
    <row r="151" spans="1:10" ht="15.75">
      <c r="A151" s="30" t="s">
        <v>138</v>
      </c>
      <c r="B151" s="53">
        <v>2864</v>
      </c>
      <c r="C151" s="53">
        <v>244</v>
      </c>
      <c r="D151" s="53">
        <v>226</v>
      </c>
      <c r="E151" s="12"/>
      <c r="F151" s="12" t="s">
        <v>147</v>
      </c>
      <c r="G151" s="19">
        <v>350000</v>
      </c>
      <c r="H151" s="19">
        <v>350000</v>
      </c>
      <c r="I151" s="19">
        <v>350000</v>
      </c>
      <c r="J151" s="19"/>
    </row>
    <row r="152" spans="1:10" ht="15.75">
      <c r="A152" s="30" t="s">
        <v>139</v>
      </c>
      <c r="B152" s="53">
        <v>2865</v>
      </c>
      <c r="C152" s="53">
        <v>244</v>
      </c>
      <c r="D152" s="53">
        <v>227</v>
      </c>
      <c r="E152" s="12"/>
      <c r="F152" s="12" t="s">
        <v>148</v>
      </c>
      <c r="G152" s="19"/>
      <c r="H152" s="19"/>
      <c r="I152" s="19"/>
      <c r="J152" s="19"/>
    </row>
    <row r="153" spans="1:10" ht="15.75">
      <c r="A153" s="31" t="s">
        <v>151</v>
      </c>
      <c r="B153" s="53">
        <v>2866</v>
      </c>
      <c r="C153" s="53">
        <v>244</v>
      </c>
      <c r="D153" s="53">
        <v>340</v>
      </c>
      <c r="E153" s="12"/>
      <c r="F153" s="12" t="s">
        <v>147</v>
      </c>
      <c r="G153" s="20">
        <f>SUM(G154:G160)</f>
        <v>905808.03</v>
      </c>
      <c r="H153" s="20">
        <f>SUM(H154:H160)</f>
        <v>527000</v>
      </c>
      <c r="I153" s="20">
        <f>SUM(I154:I160)</f>
        <v>527000</v>
      </c>
      <c r="J153" s="19"/>
    </row>
    <row r="154" spans="1:10" ht="15.75">
      <c r="A154" s="30" t="s">
        <v>145</v>
      </c>
      <c r="B154" s="53"/>
      <c r="C154" s="53">
        <v>244</v>
      </c>
      <c r="D154" s="53">
        <v>341</v>
      </c>
      <c r="E154" s="12"/>
      <c r="F154" s="12" t="s">
        <v>147</v>
      </c>
      <c r="G154" s="19">
        <v>350000</v>
      </c>
      <c r="H154" s="19">
        <v>350000</v>
      </c>
      <c r="I154" s="19">
        <v>350000</v>
      </c>
      <c r="J154" s="19"/>
    </row>
    <row r="155" spans="1:10" ht="15.75">
      <c r="A155" s="30" t="s">
        <v>146</v>
      </c>
      <c r="B155" s="53"/>
      <c r="C155" s="53">
        <v>244</v>
      </c>
      <c r="D155" s="53">
        <v>342</v>
      </c>
      <c r="E155" s="12"/>
      <c r="F155" s="12" t="s">
        <v>147</v>
      </c>
      <c r="G155" s="19"/>
      <c r="H155" s="19"/>
      <c r="I155" s="19"/>
      <c r="J155" s="19"/>
    </row>
    <row r="156" spans="1:10" ht="15.75">
      <c r="A156" s="32" t="s">
        <v>140</v>
      </c>
      <c r="B156" s="53"/>
      <c r="C156" s="53">
        <v>244</v>
      </c>
      <c r="D156" s="53">
        <v>343</v>
      </c>
      <c r="E156" s="12"/>
      <c r="F156" s="12" t="s">
        <v>147</v>
      </c>
      <c r="G156" s="19">
        <v>30000</v>
      </c>
      <c r="H156" s="19">
        <v>30000</v>
      </c>
      <c r="I156" s="19">
        <v>30000</v>
      </c>
      <c r="J156" s="19"/>
    </row>
    <row r="157" spans="1:10" ht="15.75">
      <c r="A157" s="32" t="s">
        <v>141</v>
      </c>
      <c r="B157" s="53"/>
      <c r="C157" s="53">
        <v>244</v>
      </c>
      <c r="D157" s="53">
        <v>344</v>
      </c>
      <c r="E157" s="12"/>
      <c r="F157" s="12" t="s">
        <v>147</v>
      </c>
      <c r="G157" s="19"/>
      <c r="H157" s="19"/>
      <c r="I157" s="19"/>
      <c r="J157" s="19"/>
    </row>
    <row r="158" spans="1:10" ht="15.75">
      <c r="A158" s="32" t="s">
        <v>142</v>
      </c>
      <c r="B158" s="53"/>
      <c r="C158" s="53">
        <v>244</v>
      </c>
      <c r="D158" s="53">
        <v>345</v>
      </c>
      <c r="E158" s="12"/>
      <c r="F158" s="12" t="s">
        <v>147</v>
      </c>
      <c r="G158" s="19">
        <v>50000</v>
      </c>
      <c r="H158" s="19">
        <v>47000</v>
      </c>
      <c r="I158" s="19">
        <v>47000</v>
      </c>
      <c r="J158" s="19"/>
    </row>
    <row r="159" spans="1:10" ht="15.75">
      <c r="A159" s="32" t="s">
        <v>143</v>
      </c>
      <c r="B159" s="53"/>
      <c r="C159" s="53">
        <v>244</v>
      </c>
      <c r="D159" s="53">
        <v>346</v>
      </c>
      <c r="E159" s="12"/>
      <c r="F159" s="12" t="s">
        <v>147</v>
      </c>
      <c r="G159" s="19">
        <v>375808.03</v>
      </c>
      <c r="H159" s="19">
        <v>100000</v>
      </c>
      <c r="I159" s="19">
        <v>100000</v>
      </c>
      <c r="J159" s="19"/>
    </row>
    <row r="160" spans="1:10" ht="15.75">
      <c r="A160" s="5" t="s">
        <v>144</v>
      </c>
      <c r="B160" s="53"/>
      <c r="C160" s="53">
        <v>244</v>
      </c>
      <c r="D160" s="53">
        <v>349</v>
      </c>
      <c r="E160" s="12"/>
      <c r="F160" s="12" t="s">
        <v>147</v>
      </c>
      <c r="G160" s="19">
        <v>100000</v>
      </c>
      <c r="H160" s="19"/>
      <c r="I160" s="19"/>
      <c r="J160" s="19"/>
    </row>
    <row r="161" spans="1:10" s="56" customFormat="1" ht="47.25">
      <c r="A161" s="54" t="s">
        <v>194</v>
      </c>
      <c r="B161" s="36">
        <v>2900</v>
      </c>
      <c r="C161" s="36"/>
      <c r="D161" s="36"/>
      <c r="E161" s="37"/>
      <c r="F161" s="37"/>
      <c r="G161" s="38">
        <f>G163+G175+G176</f>
        <v>2921970.1799999997</v>
      </c>
      <c r="H161" s="38">
        <f>H163+H175+H176</f>
        <v>2700000</v>
      </c>
      <c r="I161" s="38">
        <f>I163+I175+I176</f>
        <v>2700000</v>
      </c>
      <c r="J161" s="39"/>
    </row>
    <row r="162" spans="1:10" ht="15.75">
      <c r="A162" s="5" t="s">
        <v>16</v>
      </c>
      <c r="B162" s="53"/>
      <c r="C162" s="53"/>
      <c r="D162" s="53"/>
      <c r="E162" s="12"/>
      <c r="F162" s="12"/>
      <c r="G162" s="19"/>
      <c r="H162" s="19"/>
      <c r="I162" s="19"/>
      <c r="J162" s="19"/>
    </row>
    <row r="163" spans="1:10" ht="15.75">
      <c r="A163" s="5" t="s">
        <v>32</v>
      </c>
      <c r="B163" s="53">
        <v>2910</v>
      </c>
      <c r="C163" s="53" t="s">
        <v>14</v>
      </c>
      <c r="D163" s="53"/>
      <c r="E163" s="12"/>
      <c r="F163" s="12"/>
      <c r="G163" s="19">
        <f>G166+G167+G170</f>
        <v>899850</v>
      </c>
      <c r="H163" s="19">
        <f>H166+H167+H170</f>
        <v>899850</v>
      </c>
      <c r="I163" s="19">
        <f>I166+I167+I170</f>
        <v>899850</v>
      </c>
      <c r="J163" s="19" t="s">
        <v>14</v>
      </c>
    </row>
    <row r="164" spans="1:10" ht="15.75">
      <c r="A164" s="5" t="s">
        <v>18</v>
      </c>
      <c r="B164" s="53"/>
      <c r="C164" s="53"/>
      <c r="D164" s="53"/>
      <c r="E164" s="12"/>
      <c r="F164" s="12"/>
      <c r="G164" s="19"/>
      <c r="H164" s="19"/>
      <c r="I164" s="19"/>
      <c r="J164" s="19"/>
    </row>
    <row r="165" spans="1:10" ht="15.75">
      <c r="A165" s="5" t="s">
        <v>33</v>
      </c>
      <c r="B165" s="53">
        <v>2911</v>
      </c>
      <c r="C165" s="53">
        <v>111</v>
      </c>
      <c r="D165" s="53"/>
      <c r="E165" s="12"/>
      <c r="F165" s="12"/>
      <c r="G165" s="19">
        <f>G166</f>
        <v>675000</v>
      </c>
      <c r="H165" s="19">
        <f>H166</f>
        <v>675000</v>
      </c>
      <c r="I165" s="19">
        <f>I166</f>
        <v>675000</v>
      </c>
      <c r="J165" s="19" t="s">
        <v>14</v>
      </c>
    </row>
    <row r="166" spans="1:10" ht="15.75">
      <c r="A166" s="5" t="s">
        <v>120</v>
      </c>
      <c r="B166" s="53">
        <v>2912</v>
      </c>
      <c r="C166" s="53">
        <v>111</v>
      </c>
      <c r="D166" s="53">
        <v>211</v>
      </c>
      <c r="E166" s="12"/>
      <c r="F166" s="12"/>
      <c r="G166" s="19">
        <v>675000</v>
      </c>
      <c r="H166" s="19">
        <v>675000</v>
      </c>
      <c r="I166" s="19">
        <v>675000</v>
      </c>
      <c r="J166" s="19"/>
    </row>
    <row r="167" spans="1:10" ht="31.5">
      <c r="A167" s="5" t="s">
        <v>121</v>
      </c>
      <c r="B167" s="53">
        <v>2913</v>
      </c>
      <c r="C167" s="53">
        <v>111</v>
      </c>
      <c r="D167" s="53">
        <v>266</v>
      </c>
      <c r="E167" s="12"/>
      <c r="F167" s="12"/>
      <c r="G167" s="19">
        <f>13000+8000</f>
        <v>21000</v>
      </c>
      <c r="H167" s="19">
        <v>21000</v>
      </c>
      <c r="I167" s="19">
        <v>21000</v>
      </c>
      <c r="J167" s="19"/>
    </row>
    <row r="168" spans="1:10" ht="18" customHeight="1">
      <c r="A168" s="5" t="s">
        <v>34</v>
      </c>
      <c r="B168" s="53">
        <v>2914</v>
      </c>
      <c r="C168" s="53">
        <v>112</v>
      </c>
      <c r="D168" s="53"/>
      <c r="E168" s="12"/>
      <c r="F168" s="12"/>
      <c r="G168" s="19"/>
      <c r="H168" s="19"/>
      <c r="I168" s="19"/>
      <c r="J168" s="19" t="s">
        <v>14</v>
      </c>
    </row>
    <row r="169" spans="1:10" ht="31.5">
      <c r="A169" s="5" t="s">
        <v>35</v>
      </c>
      <c r="B169" s="53">
        <v>2915</v>
      </c>
      <c r="C169" s="53">
        <v>113</v>
      </c>
      <c r="D169" s="53"/>
      <c r="E169" s="12"/>
      <c r="F169" s="12"/>
      <c r="G169" s="19"/>
      <c r="H169" s="19"/>
      <c r="I169" s="19"/>
      <c r="J169" s="19" t="s">
        <v>14</v>
      </c>
    </row>
    <row r="170" spans="1:10" ht="47.25">
      <c r="A170" s="5" t="s">
        <v>36</v>
      </c>
      <c r="B170" s="53">
        <v>2916</v>
      </c>
      <c r="C170" s="53">
        <v>119</v>
      </c>
      <c r="D170" s="53"/>
      <c r="E170" s="12"/>
      <c r="F170" s="12"/>
      <c r="G170" s="19">
        <f>G172</f>
        <v>203850</v>
      </c>
      <c r="H170" s="19">
        <f>H172</f>
        <v>203850</v>
      </c>
      <c r="I170" s="19">
        <f>I172</f>
        <v>203850</v>
      </c>
      <c r="J170" s="19" t="s">
        <v>14</v>
      </c>
    </row>
    <row r="171" spans="1:10" ht="15.75">
      <c r="A171" s="5" t="s">
        <v>16</v>
      </c>
      <c r="B171" s="53"/>
      <c r="C171" s="53"/>
      <c r="D171" s="53"/>
      <c r="E171" s="12"/>
      <c r="F171" s="12"/>
      <c r="G171" s="19"/>
      <c r="H171" s="19"/>
      <c r="I171" s="19"/>
      <c r="J171" s="19"/>
    </row>
    <row r="172" spans="1:10" ht="15.75">
      <c r="A172" s="5" t="s">
        <v>37</v>
      </c>
      <c r="B172" s="53">
        <v>2917</v>
      </c>
      <c r="C172" s="53">
        <v>119</v>
      </c>
      <c r="D172" s="53">
        <v>213</v>
      </c>
      <c r="E172" s="12"/>
      <c r="F172" s="12"/>
      <c r="G172" s="19">
        <v>203850</v>
      </c>
      <c r="H172" s="19">
        <v>203850</v>
      </c>
      <c r="I172" s="19">
        <v>203850</v>
      </c>
      <c r="J172" s="19" t="s">
        <v>14</v>
      </c>
    </row>
    <row r="173" spans="1:10" ht="15.75">
      <c r="A173" s="5" t="s">
        <v>158</v>
      </c>
      <c r="B173" s="53">
        <v>2920</v>
      </c>
      <c r="C173" s="53"/>
      <c r="D173" s="53">
        <v>290</v>
      </c>
      <c r="E173" s="12"/>
      <c r="F173" s="12"/>
      <c r="G173" s="19">
        <f>G175</f>
        <v>40000</v>
      </c>
      <c r="H173" s="19">
        <f>H175</f>
        <v>55150</v>
      </c>
      <c r="I173" s="19">
        <f>I175</f>
        <v>55150</v>
      </c>
      <c r="J173" s="19"/>
    </row>
    <row r="174" spans="1:10" ht="15.75">
      <c r="A174" s="5" t="s">
        <v>16</v>
      </c>
      <c r="B174" s="53"/>
      <c r="C174" s="53"/>
      <c r="D174" s="53"/>
      <c r="E174" s="12"/>
      <c r="F174" s="12"/>
      <c r="G174" s="19"/>
      <c r="H174" s="19"/>
      <c r="I174" s="19"/>
      <c r="J174" s="19"/>
    </row>
    <row r="175" spans="1:10" ht="15.75">
      <c r="A175" s="5" t="s">
        <v>159</v>
      </c>
      <c r="B175" s="53">
        <v>2921</v>
      </c>
      <c r="C175" s="53"/>
      <c r="D175" s="53">
        <v>291</v>
      </c>
      <c r="E175" s="12"/>
      <c r="F175" s="12"/>
      <c r="G175" s="19">
        <v>40000</v>
      </c>
      <c r="H175" s="19">
        <v>55150</v>
      </c>
      <c r="I175" s="19">
        <v>55150</v>
      </c>
      <c r="J175" s="19"/>
    </row>
    <row r="176" spans="1:10" ht="15.75">
      <c r="A176" s="13" t="s">
        <v>178</v>
      </c>
      <c r="B176" s="33">
        <v>2930</v>
      </c>
      <c r="C176" s="33" t="s">
        <v>14</v>
      </c>
      <c r="D176" s="33"/>
      <c r="E176" s="34"/>
      <c r="F176" s="34"/>
      <c r="G176" s="20">
        <f>G178+G179+G180+G181</f>
        <v>1982120.18</v>
      </c>
      <c r="H176" s="20">
        <f>H178+H179+H180+H181</f>
        <v>1745000</v>
      </c>
      <c r="I176" s="20">
        <f>I178+I179+I180+I181</f>
        <v>1745000</v>
      </c>
      <c r="J176" s="19"/>
    </row>
    <row r="177" spans="1:10" ht="15.75">
      <c r="A177" s="5" t="s">
        <v>16</v>
      </c>
      <c r="B177" s="53"/>
      <c r="C177" s="53"/>
      <c r="D177" s="53"/>
      <c r="E177" s="12"/>
      <c r="F177" s="12"/>
      <c r="G177" s="19"/>
      <c r="H177" s="19"/>
      <c r="I177" s="19"/>
      <c r="J177" s="19"/>
    </row>
    <row r="178" spans="1:10" ht="15.75">
      <c r="A178" s="5" t="s">
        <v>58</v>
      </c>
      <c r="B178" s="53">
        <v>2940</v>
      </c>
      <c r="C178" s="53">
        <v>241</v>
      </c>
      <c r="D178" s="53"/>
      <c r="E178" s="12"/>
      <c r="F178" s="12"/>
      <c r="G178" s="19"/>
      <c r="H178" s="19"/>
      <c r="I178" s="19"/>
      <c r="J178" s="19"/>
    </row>
    <row r="179" spans="1:10" ht="31.5">
      <c r="A179" s="5" t="s">
        <v>59</v>
      </c>
      <c r="B179" s="53">
        <v>2950</v>
      </c>
      <c r="C179" s="53">
        <v>242</v>
      </c>
      <c r="D179" s="53"/>
      <c r="E179" s="12"/>
      <c r="F179" s="12"/>
      <c r="G179" s="19"/>
      <c r="H179" s="19"/>
      <c r="I179" s="19"/>
      <c r="J179" s="19"/>
    </row>
    <row r="180" spans="1:10" ht="31.5">
      <c r="A180" s="5" t="s">
        <v>60</v>
      </c>
      <c r="B180" s="53">
        <v>2960</v>
      </c>
      <c r="C180" s="53">
        <v>243</v>
      </c>
      <c r="D180" s="53"/>
      <c r="E180" s="12"/>
      <c r="F180" s="12"/>
      <c r="G180" s="19"/>
      <c r="H180" s="19"/>
      <c r="I180" s="19"/>
      <c r="J180" s="19"/>
    </row>
    <row r="181" spans="1:10" ht="15.75">
      <c r="A181" s="13" t="s">
        <v>61</v>
      </c>
      <c r="B181" s="53">
        <v>2970</v>
      </c>
      <c r="C181" s="53">
        <v>244</v>
      </c>
      <c r="D181" s="53"/>
      <c r="E181" s="12"/>
      <c r="F181" s="12"/>
      <c r="G181" s="20">
        <f>SUM(G183:G190)</f>
        <v>1982120.18</v>
      </c>
      <c r="H181" s="20">
        <f>SUM(H183:H190)</f>
        <v>1745000</v>
      </c>
      <c r="I181" s="20">
        <f>SUM(I183:I190)</f>
        <v>1745000</v>
      </c>
      <c r="J181" s="19"/>
    </row>
    <row r="182" spans="1:10" ht="15.75">
      <c r="A182" s="5" t="s">
        <v>29</v>
      </c>
      <c r="B182" s="53"/>
      <c r="C182" s="53"/>
      <c r="D182" s="53"/>
      <c r="E182" s="12"/>
      <c r="F182" s="12"/>
      <c r="G182" s="19"/>
      <c r="H182" s="19"/>
      <c r="I182" s="19"/>
      <c r="J182" s="19"/>
    </row>
    <row r="183" spans="1:10" ht="15.75">
      <c r="A183" s="30" t="s">
        <v>131</v>
      </c>
      <c r="B183" s="53">
        <v>2971</v>
      </c>
      <c r="C183" s="53">
        <v>244</v>
      </c>
      <c r="D183" s="53">
        <v>221</v>
      </c>
      <c r="E183" s="12"/>
      <c r="F183" s="12" t="s">
        <v>147</v>
      </c>
      <c r="G183" s="19">
        <v>60000</v>
      </c>
      <c r="H183" s="19">
        <v>60000</v>
      </c>
      <c r="I183" s="19">
        <v>60000</v>
      </c>
      <c r="J183" s="19"/>
    </row>
    <row r="184" spans="1:10" ht="15.75">
      <c r="A184" s="30" t="s">
        <v>157</v>
      </c>
      <c r="B184" s="53"/>
      <c r="C184" s="53">
        <v>244</v>
      </c>
      <c r="D184" s="53">
        <v>222</v>
      </c>
      <c r="E184" s="12"/>
      <c r="F184" s="12" t="s">
        <v>147</v>
      </c>
      <c r="G184" s="19">
        <v>50000</v>
      </c>
      <c r="H184" s="19">
        <v>50000</v>
      </c>
      <c r="I184" s="19">
        <v>50000</v>
      </c>
      <c r="J184" s="19"/>
    </row>
    <row r="185" spans="1:10" ht="15.75">
      <c r="A185" s="30" t="s">
        <v>133</v>
      </c>
      <c r="B185" s="53">
        <v>2972</v>
      </c>
      <c r="C185" s="53">
        <v>244</v>
      </c>
      <c r="D185" s="53">
        <v>223</v>
      </c>
      <c r="E185" s="12"/>
      <c r="F185" s="12" t="s">
        <v>147</v>
      </c>
      <c r="G185" s="19">
        <v>200000</v>
      </c>
      <c r="H185" s="19">
        <v>200000</v>
      </c>
      <c r="I185" s="19">
        <v>200000</v>
      </c>
      <c r="J185" s="19"/>
    </row>
    <row r="186" spans="1:10" ht="15.75">
      <c r="A186" s="30" t="s">
        <v>137</v>
      </c>
      <c r="B186" s="53">
        <v>2973</v>
      </c>
      <c r="C186" s="53">
        <v>244</v>
      </c>
      <c r="D186" s="53">
        <v>225</v>
      </c>
      <c r="E186" s="12"/>
      <c r="F186" s="12" t="s">
        <v>147</v>
      </c>
      <c r="G186" s="19">
        <v>185000</v>
      </c>
      <c r="H186" s="19">
        <v>130000</v>
      </c>
      <c r="I186" s="19">
        <v>130000</v>
      </c>
      <c r="J186" s="19"/>
    </row>
    <row r="187" spans="1:10" ht="15.75">
      <c r="A187" s="30" t="s">
        <v>138</v>
      </c>
      <c r="B187" s="53">
        <v>2974</v>
      </c>
      <c r="C187" s="53">
        <v>244</v>
      </c>
      <c r="D187" s="53">
        <v>226</v>
      </c>
      <c r="E187" s="12"/>
      <c r="F187" s="12" t="s">
        <v>147</v>
      </c>
      <c r="G187" s="19">
        <v>340000</v>
      </c>
      <c r="H187" s="19">
        <v>300000</v>
      </c>
      <c r="I187" s="19">
        <v>300000</v>
      </c>
      <c r="J187" s="19"/>
    </row>
    <row r="188" spans="1:10" ht="15.75">
      <c r="A188" s="30" t="s">
        <v>139</v>
      </c>
      <c r="B188" s="53">
        <v>2975</v>
      </c>
      <c r="C188" s="53">
        <v>244</v>
      </c>
      <c r="D188" s="53">
        <v>227</v>
      </c>
      <c r="E188" s="12"/>
      <c r="F188" s="12" t="s">
        <v>147</v>
      </c>
      <c r="G188" s="19"/>
      <c r="H188" s="19"/>
      <c r="I188" s="19"/>
      <c r="J188" s="19"/>
    </row>
    <row r="189" spans="1:10" ht="15.75">
      <c r="A189" s="30" t="s">
        <v>150</v>
      </c>
      <c r="B189" s="53">
        <v>2976</v>
      </c>
      <c r="C189" s="53">
        <v>244</v>
      </c>
      <c r="D189" s="53">
        <v>310</v>
      </c>
      <c r="E189" s="12"/>
      <c r="F189" s="12" t="s">
        <v>147</v>
      </c>
      <c r="G189" s="19">
        <v>192120.18</v>
      </c>
      <c r="H189" s="19">
        <v>50000</v>
      </c>
      <c r="I189" s="19">
        <v>50000</v>
      </c>
      <c r="J189" s="19"/>
    </row>
    <row r="190" spans="1:10" ht="15.75">
      <c r="A190" s="31" t="s">
        <v>151</v>
      </c>
      <c r="B190" s="53">
        <v>2977</v>
      </c>
      <c r="C190" s="53">
        <v>244</v>
      </c>
      <c r="D190" s="53">
        <v>340</v>
      </c>
      <c r="E190" s="12"/>
      <c r="F190" s="12" t="s">
        <v>147</v>
      </c>
      <c r="G190" s="20">
        <f>SUM(G191:G197)</f>
        <v>955000</v>
      </c>
      <c r="H190" s="20">
        <f>SUM(H191:H197)</f>
        <v>955000</v>
      </c>
      <c r="I190" s="20">
        <f>SUM(I191:I197)</f>
        <v>955000</v>
      </c>
      <c r="J190" s="19"/>
    </row>
    <row r="191" spans="1:10" ht="15.75">
      <c r="A191" s="30" t="s">
        <v>145</v>
      </c>
      <c r="B191" s="53"/>
      <c r="C191" s="53">
        <v>244</v>
      </c>
      <c r="D191" s="53">
        <v>341</v>
      </c>
      <c r="E191" s="12"/>
      <c r="F191" s="12" t="s">
        <v>147</v>
      </c>
      <c r="G191" s="19"/>
      <c r="H191" s="19"/>
      <c r="I191" s="19"/>
      <c r="J191" s="19"/>
    </row>
    <row r="192" spans="1:10" ht="15.75">
      <c r="A192" s="30" t="s">
        <v>146</v>
      </c>
      <c r="B192" s="53"/>
      <c r="C192" s="53">
        <v>244</v>
      </c>
      <c r="D192" s="53">
        <v>342</v>
      </c>
      <c r="E192" s="12"/>
      <c r="F192" s="12" t="s">
        <v>147</v>
      </c>
      <c r="G192" s="19">
        <v>85000</v>
      </c>
      <c r="H192" s="19">
        <v>85000</v>
      </c>
      <c r="I192" s="19">
        <v>85000</v>
      </c>
      <c r="J192" s="19"/>
    </row>
    <row r="193" spans="1:10" ht="15.75">
      <c r="A193" s="32" t="s">
        <v>140</v>
      </c>
      <c r="B193" s="53"/>
      <c r="C193" s="53">
        <v>244</v>
      </c>
      <c r="D193" s="53">
        <v>343</v>
      </c>
      <c r="E193" s="12"/>
      <c r="F193" s="12" t="s">
        <v>147</v>
      </c>
      <c r="G193" s="19">
        <v>650000</v>
      </c>
      <c r="H193" s="19">
        <v>650000</v>
      </c>
      <c r="I193" s="19">
        <v>650000</v>
      </c>
      <c r="J193" s="19"/>
    </row>
    <row r="194" spans="1:10" ht="15.75">
      <c r="A194" s="32" t="s">
        <v>141</v>
      </c>
      <c r="B194" s="53"/>
      <c r="C194" s="53">
        <v>244</v>
      </c>
      <c r="D194" s="53">
        <v>344</v>
      </c>
      <c r="E194" s="12"/>
      <c r="F194" s="12" t="s">
        <v>147</v>
      </c>
      <c r="G194" s="19"/>
      <c r="H194" s="19"/>
      <c r="I194" s="19"/>
      <c r="J194" s="19"/>
    </row>
    <row r="195" spans="1:10" ht="15.75">
      <c r="A195" s="32" t="s">
        <v>142</v>
      </c>
      <c r="B195" s="53"/>
      <c r="C195" s="53">
        <v>244</v>
      </c>
      <c r="D195" s="53">
        <v>345</v>
      </c>
      <c r="E195" s="12"/>
      <c r="F195" s="12" t="s">
        <v>147</v>
      </c>
      <c r="G195" s="19"/>
      <c r="H195" s="19"/>
      <c r="I195" s="19"/>
      <c r="J195" s="19"/>
    </row>
    <row r="196" spans="1:10" ht="15.75">
      <c r="A196" s="32" t="s">
        <v>143</v>
      </c>
      <c r="B196" s="53"/>
      <c r="C196" s="53">
        <v>244</v>
      </c>
      <c r="D196" s="53">
        <v>346</v>
      </c>
      <c r="E196" s="12"/>
      <c r="F196" s="12" t="s">
        <v>147</v>
      </c>
      <c r="G196" s="19">
        <v>170000</v>
      </c>
      <c r="H196" s="19">
        <v>170000</v>
      </c>
      <c r="I196" s="19">
        <v>170000</v>
      </c>
      <c r="J196" s="19"/>
    </row>
    <row r="197" spans="1:10" ht="15.75">
      <c r="A197" s="5" t="s">
        <v>144</v>
      </c>
      <c r="B197" s="53"/>
      <c r="C197" s="53">
        <v>244</v>
      </c>
      <c r="D197" s="53">
        <v>349</v>
      </c>
      <c r="E197" s="12"/>
      <c r="F197" s="12" t="s">
        <v>147</v>
      </c>
      <c r="G197" s="19">
        <v>50000</v>
      </c>
      <c r="H197" s="19">
        <v>50000</v>
      </c>
      <c r="I197" s="19">
        <v>50000</v>
      </c>
      <c r="J197" s="19"/>
    </row>
    <row r="198" spans="1:10" ht="15.75">
      <c r="A198" s="5" t="s">
        <v>179</v>
      </c>
      <c r="B198" s="53">
        <v>3000</v>
      </c>
      <c r="C198" s="53">
        <v>100</v>
      </c>
      <c r="D198" s="53"/>
      <c r="E198" s="12"/>
      <c r="F198" s="12"/>
      <c r="G198" s="19"/>
      <c r="H198" s="19"/>
      <c r="I198" s="19"/>
      <c r="J198" s="19" t="s">
        <v>14</v>
      </c>
    </row>
    <row r="199" spans="1:10" ht="15.75">
      <c r="A199" s="5" t="s">
        <v>18</v>
      </c>
      <c r="B199" s="53"/>
      <c r="C199" s="53"/>
      <c r="D199" s="53"/>
      <c r="E199" s="12"/>
      <c r="F199" s="12"/>
      <c r="G199" s="19"/>
      <c r="H199" s="19"/>
      <c r="I199" s="19"/>
      <c r="J199" s="19"/>
    </row>
    <row r="200" spans="1:10" ht="15.75">
      <c r="A200" s="5" t="s">
        <v>180</v>
      </c>
      <c r="B200" s="53">
        <v>3010</v>
      </c>
      <c r="C200" s="53"/>
      <c r="D200" s="53"/>
      <c r="E200" s="12"/>
      <c r="F200" s="12"/>
      <c r="G200" s="19"/>
      <c r="H200" s="19"/>
      <c r="I200" s="19"/>
      <c r="J200" s="19" t="s">
        <v>14</v>
      </c>
    </row>
    <row r="201" spans="1:10" ht="15.75">
      <c r="A201" s="5" t="s">
        <v>181</v>
      </c>
      <c r="B201" s="53">
        <v>3020</v>
      </c>
      <c r="C201" s="53"/>
      <c r="D201" s="53"/>
      <c r="E201" s="12"/>
      <c r="F201" s="12"/>
      <c r="G201" s="19"/>
      <c r="H201" s="19"/>
      <c r="I201" s="19"/>
      <c r="J201" s="19" t="s">
        <v>14</v>
      </c>
    </row>
    <row r="202" spans="1:10" ht="15.75">
      <c r="A202" s="5" t="s">
        <v>182</v>
      </c>
      <c r="B202" s="53">
        <v>3030</v>
      </c>
      <c r="C202" s="53"/>
      <c r="D202" s="53"/>
      <c r="E202" s="12"/>
      <c r="F202" s="12"/>
      <c r="G202" s="19"/>
      <c r="H202" s="19"/>
      <c r="I202" s="19"/>
      <c r="J202" s="19" t="s">
        <v>14</v>
      </c>
    </row>
    <row r="203" spans="1:10" ht="15.75">
      <c r="A203" s="5" t="s">
        <v>183</v>
      </c>
      <c r="B203" s="53">
        <v>4000</v>
      </c>
      <c r="C203" s="53" t="s">
        <v>14</v>
      </c>
      <c r="D203" s="53"/>
      <c r="E203" s="12"/>
      <c r="F203" s="12"/>
      <c r="G203" s="19"/>
      <c r="H203" s="19"/>
      <c r="I203" s="19"/>
      <c r="J203" s="19" t="s">
        <v>14</v>
      </c>
    </row>
    <row r="204" spans="1:10" ht="15.75">
      <c r="A204" s="5" t="s">
        <v>29</v>
      </c>
      <c r="B204" s="53"/>
      <c r="C204" s="53"/>
      <c r="D204" s="53"/>
      <c r="E204" s="12"/>
      <c r="F204" s="12"/>
      <c r="G204" s="19"/>
      <c r="H204" s="19"/>
      <c r="I204" s="19"/>
      <c r="J204" s="19"/>
    </row>
    <row r="205" spans="1:10" ht="15.75">
      <c r="A205" s="5" t="s">
        <v>65</v>
      </c>
      <c r="B205" s="53">
        <v>4010</v>
      </c>
      <c r="C205" s="53">
        <v>610</v>
      </c>
      <c r="D205" s="53"/>
      <c r="E205" s="12"/>
      <c r="F205" s="12"/>
      <c r="G205" s="19"/>
      <c r="H205" s="19"/>
      <c r="I205" s="19"/>
      <c r="J205" s="19" t="s">
        <v>14</v>
      </c>
    </row>
    <row r="206" spans="1:10" ht="15.75">
      <c r="A206" s="5"/>
      <c r="B206" s="53"/>
      <c r="C206" s="53"/>
      <c r="D206" s="53"/>
      <c r="E206" s="12"/>
      <c r="F206" s="12"/>
      <c r="G206" s="19"/>
      <c r="H206" s="19"/>
      <c r="I206" s="19"/>
      <c r="J206" s="19"/>
    </row>
    <row r="207" spans="4:6" ht="15">
      <c r="D207" s="56"/>
      <c r="E207" s="59"/>
      <c r="F207" s="59"/>
    </row>
  </sheetData>
  <sheetProtection/>
  <mergeCells count="5">
    <mergeCell ref="A5:A6"/>
    <mergeCell ref="B5:B6"/>
    <mergeCell ref="C5:C6"/>
    <mergeCell ref="G5:J5"/>
    <mergeCell ref="D5:F5"/>
  </mergeCells>
  <printOptions horizontalCentered="1"/>
  <pageMargins left="0.15748031496062992" right="0.15748031496062992" top="0.31496062992125984" bottom="0.15748031496062992" header="0.2362204724409449" footer="0.1574803149606299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22">
      <selection activeCell="G33" sqref="G33"/>
    </sheetView>
  </sheetViews>
  <sheetFormatPr defaultColWidth="9.140625" defaultRowHeight="15"/>
  <cols>
    <col min="1" max="1" width="10.28125" style="25" customWidth="1"/>
    <col min="2" max="2" width="67.421875" style="25" customWidth="1"/>
    <col min="3" max="3" width="15.140625" style="25" customWidth="1"/>
    <col min="4" max="4" width="16.8515625" style="25" customWidth="1"/>
    <col min="5" max="8" width="15.140625" style="25" customWidth="1"/>
    <col min="9" max="16384" width="9.140625" style="25" customWidth="1"/>
  </cols>
  <sheetData>
    <row r="1" ht="15.75">
      <c r="A1" s="1"/>
    </row>
    <row r="2" spans="1:8" ht="20.25">
      <c r="A2" s="8" t="s">
        <v>66</v>
      </c>
      <c r="B2" s="26"/>
      <c r="C2" s="26"/>
      <c r="D2" s="26"/>
      <c r="E2" s="26"/>
      <c r="F2" s="26"/>
      <c r="G2" s="26"/>
      <c r="H2" s="26"/>
    </row>
    <row r="3" spans="1:8" ht="15.75">
      <c r="A3" s="9"/>
      <c r="B3" s="26"/>
      <c r="C3" s="26"/>
      <c r="D3" s="26"/>
      <c r="E3" s="26"/>
      <c r="F3" s="26"/>
      <c r="G3" s="26"/>
      <c r="H3" s="26"/>
    </row>
    <row r="4" spans="1:8" ht="15.75">
      <c r="A4" s="76" t="s">
        <v>67</v>
      </c>
      <c r="B4" s="82" t="s">
        <v>10</v>
      </c>
      <c r="C4" s="82" t="s">
        <v>68</v>
      </c>
      <c r="D4" s="82" t="s">
        <v>69</v>
      </c>
      <c r="E4" s="82" t="s">
        <v>12</v>
      </c>
      <c r="F4" s="82"/>
      <c r="G4" s="82"/>
      <c r="H4" s="82"/>
    </row>
    <row r="5" spans="1:8" ht="63">
      <c r="A5" s="77"/>
      <c r="B5" s="82"/>
      <c r="C5" s="82"/>
      <c r="D5" s="82"/>
      <c r="E5" s="18" t="s">
        <v>116</v>
      </c>
      <c r="F5" s="28" t="s">
        <v>152</v>
      </c>
      <c r="G5" s="28" t="s">
        <v>153</v>
      </c>
      <c r="H5" s="18" t="s">
        <v>13</v>
      </c>
    </row>
    <row r="6" spans="1:8" ht="15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ht="15.75">
      <c r="A7" s="18">
        <v>1</v>
      </c>
      <c r="B7" s="5" t="s">
        <v>184</v>
      </c>
      <c r="C7" s="18">
        <v>26000</v>
      </c>
      <c r="D7" s="18" t="s">
        <v>14</v>
      </c>
      <c r="E7" s="19">
        <f>Поступления!G86+Поступления!G117+Поступления!G126+Поступления!G146+Поступления!G181</f>
        <v>14487489.86</v>
      </c>
      <c r="F7" s="19">
        <f>Поступления!H86+Поступления!H117+Поступления!H126+Поступления!H146+Поступления!H181</f>
        <v>11130258</v>
      </c>
      <c r="G7" s="19">
        <f>Поступления!I86+Поступления!I117+Поступления!I126+Поступления!I146+Поступления!I181</f>
        <v>11237649</v>
      </c>
      <c r="H7" s="19"/>
    </row>
    <row r="8" spans="1:8" ht="15.75">
      <c r="A8" s="18"/>
      <c r="B8" s="5" t="s">
        <v>16</v>
      </c>
      <c r="C8" s="18"/>
      <c r="D8" s="18"/>
      <c r="E8" s="19"/>
      <c r="F8" s="19"/>
      <c r="G8" s="19"/>
      <c r="H8" s="19"/>
    </row>
    <row r="9" spans="1:8" ht="173.25">
      <c r="A9" s="18" t="s">
        <v>70</v>
      </c>
      <c r="B9" s="5" t="s">
        <v>185</v>
      </c>
      <c r="C9" s="18">
        <v>26100</v>
      </c>
      <c r="D9" s="18" t="s">
        <v>14</v>
      </c>
      <c r="E9" s="19"/>
      <c r="F9" s="19"/>
      <c r="G9" s="19"/>
      <c r="H9" s="19"/>
    </row>
    <row r="10" spans="1:8" ht="47.25">
      <c r="A10" s="18" t="s">
        <v>71</v>
      </c>
      <c r="B10" s="5" t="s">
        <v>186</v>
      </c>
      <c r="C10" s="18">
        <v>26200</v>
      </c>
      <c r="D10" s="18" t="s">
        <v>14</v>
      </c>
      <c r="E10" s="19"/>
      <c r="F10" s="19"/>
      <c r="G10" s="19"/>
      <c r="H10" s="19"/>
    </row>
    <row r="11" spans="1:8" ht="47.25">
      <c r="A11" s="18" t="s">
        <v>72</v>
      </c>
      <c r="B11" s="5" t="s">
        <v>187</v>
      </c>
      <c r="C11" s="18">
        <v>26300</v>
      </c>
      <c r="D11" s="18" t="s">
        <v>14</v>
      </c>
      <c r="E11" s="22">
        <f>29305+19760+12650+40500+32340</f>
        <v>134555</v>
      </c>
      <c r="F11" s="22"/>
      <c r="G11" s="22"/>
      <c r="H11" s="19"/>
    </row>
    <row r="12" spans="1:8" ht="47.25">
      <c r="A12" s="18" t="s">
        <v>73</v>
      </c>
      <c r="B12" s="5" t="s">
        <v>188</v>
      </c>
      <c r="C12" s="18">
        <v>26400</v>
      </c>
      <c r="D12" s="18" t="s">
        <v>14</v>
      </c>
      <c r="E12" s="22">
        <f>E7-E11</f>
        <v>14352934.86</v>
      </c>
      <c r="F12" s="22">
        <f>F7-F11</f>
        <v>11130258</v>
      </c>
      <c r="G12" s="22">
        <f>G7-G11</f>
        <v>11237649</v>
      </c>
      <c r="H12" s="19"/>
    </row>
    <row r="13" spans="1:8" ht="15.75">
      <c r="A13" s="18"/>
      <c r="B13" s="5" t="s">
        <v>18</v>
      </c>
      <c r="C13" s="18"/>
      <c r="D13" s="18"/>
      <c r="E13" s="22"/>
      <c r="F13" s="19"/>
      <c r="G13" s="19"/>
      <c r="H13" s="19"/>
    </row>
    <row r="14" spans="1:8" ht="31.5">
      <c r="A14" s="12" t="s">
        <v>111</v>
      </c>
      <c r="B14" s="5" t="s">
        <v>74</v>
      </c>
      <c r="C14" s="18">
        <v>26410</v>
      </c>
      <c r="D14" s="18" t="s">
        <v>14</v>
      </c>
      <c r="E14" s="22">
        <f>Поступления!G91-134555</f>
        <v>10461502.65</v>
      </c>
      <c r="F14" s="22">
        <f>Поступления!H91</f>
        <v>8108258</v>
      </c>
      <c r="G14" s="22">
        <f>Поступления!I91</f>
        <v>8215649</v>
      </c>
      <c r="H14" s="19"/>
    </row>
    <row r="15" spans="1:8" ht="15.75">
      <c r="A15" s="18"/>
      <c r="B15" s="5" t="s">
        <v>16</v>
      </c>
      <c r="C15" s="18"/>
      <c r="D15" s="18"/>
      <c r="E15" s="22"/>
      <c r="F15" s="19"/>
      <c r="G15" s="19"/>
      <c r="H15" s="19"/>
    </row>
    <row r="16" spans="1:8" ht="15.75">
      <c r="A16" s="18" t="s">
        <v>75</v>
      </c>
      <c r="B16" s="27" t="s">
        <v>76</v>
      </c>
      <c r="C16" s="23">
        <v>26411</v>
      </c>
      <c r="D16" s="18" t="s">
        <v>14</v>
      </c>
      <c r="E16" s="22"/>
      <c r="F16" s="19"/>
      <c r="G16" s="19"/>
      <c r="H16" s="19"/>
    </row>
    <row r="17" spans="1:8" ht="15.75">
      <c r="A17" s="18" t="s">
        <v>77</v>
      </c>
      <c r="B17" s="27" t="s">
        <v>78</v>
      </c>
      <c r="C17" s="23">
        <v>26412</v>
      </c>
      <c r="D17" s="18" t="s">
        <v>14</v>
      </c>
      <c r="E17" s="22">
        <f>E14</f>
        <v>10461502.65</v>
      </c>
      <c r="F17" s="22">
        <f>F14</f>
        <v>8108258</v>
      </c>
      <c r="G17" s="22">
        <f>G14</f>
        <v>8215649</v>
      </c>
      <c r="H17" s="19"/>
    </row>
    <row r="18" spans="1:8" ht="30">
      <c r="A18" s="18" t="s">
        <v>79</v>
      </c>
      <c r="B18" s="27" t="s">
        <v>80</v>
      </c>
      <c r="C18" s="23">
        <v>26420</v>
      </c>
      <c r="D18" s="18" t="s">
        <v>14</v>
      </c>
      <c r="E18" s="22">
        <f>Поступления!G110</f>
        <v>253504</v>
      </c>
      <c r="F18" s="22">
        <f>Поступления!H110</f>
        <v>0</v>
      </c>
      <c r="G18" s="22">
        <f>Поступления!I110</f>
        <v>0</v>
      </c>
      <c r="H18" s="19"/>
    </row>
    <row r="19" spans="1:8" ht="15.75">
      <c r="A19" s="18"/>
      <c r="B19" s="24" t="s">
        <v>16</v>
      </c>
      <c r="C19" s="23"/>
      <c r="D19" s="18"/>
      <c r="E19" s="22"/>
      <c r="F19" s="19"/>
      <c r="G19" s="19"/>
      <c r="H19" s="19"/>
    </row>
    <row r="20" spans="1:8" ht="15.75">
      <c r="A20" s="18" t="s">
        <v>81</v>
      </c>
      <c r="B20" s="27" t="s">
        <v>76</v>
      </c>
      <c r="C20" s="23">
        <v>26421</v>
      </c>
      <c r="D20" s="18" t="s">
        <v>14</v>
      </c>
      <c r="E20" s="22"/>
      <c r="F20" s="19"/>
      <c r="G20" s="19"/>
      <c r="H20" s="19"/>
    </row>
    <row r="21" spans="1:8" ht="15.75">
      <c r="A21" s="18" t="s">
        <v>82</v>
      </c>
      <c r="B21" s="27" t="s">
        <v>92</v>
      </c>
      <c r="C21" s="23">
        <v>26422</v>
      </c>
      <c r="D21" s="18" t="s">
        <v>14</v>
      </c>
      <c r="E21" s="22">
        <f>E18</f>
        <v>253504</v>
      </c>
      <c r="F21" s="22">
        <f>F18</f>
        <v>0</v>
      </c>
      <c r="G21" s="22">
        <f>G18</f>
        <v>0</v>
      </c>
      <c r="H21" s="19"/>
    </row>
    <row r="22" spans="1:8" ht="31.5">
      <c r="A22" s="18" t="s">
        <v>83</v>
      </c>
      <c r="B22" s="24" t="s">
        <v>189</v>
      </c>
      <c r="C22" s="23">
        <v>26430</v>
      </c>
      <c r="D22" s="18" t="s">
        <v>14</v>
      </c>
      <c r="E22" s="19"/>
      <c r="F22" s="19"/>
      <c r="G22" s="19"/>
      <c r="H22" s="19"/>
    </row>
    <row r="23" spans="1:8" ht="15.75">
      <c r="A23" s="18" t="s">
        <v>84</v>
      </c>
      <c r="B23" s="24" t="s">
        <v>85</v>
      </c>
      <c r="C23" s="23">
        <v>26440</v>
      </c>
      <c r="D23" s="18" t="s">
        <v>14</v>
      </c>
      <c r="E23" s="19">
        <f>E25+E26</f>
        <v>1655808.03</v>
      </c>
      <c r="F23" s="19">
        <f>F25+F26</f>
        <v>1277000</v>
      </c>
      <c r="G23" s="19">
        <f>G25+G26</f>
        <v>1277000</v>
      </c>
      <c r="H23" s="19"/>
    </row>
    <row r="24" spans="1:8" ht="15.75">
      <c r="A24" s="18"/>
      <c r="B24" s="24" t="s">
        <v>16</v>
      </c>
      <c r="C24" s="23"/>
      <c r="D24" s="18"/>
      <c r="E24" s="19"/>
      <c r="F24" s="19"/>
      <c r="G24" s="19"/>
      <c r="H24" s="19"/>
    </row>
    <row r="25" spans="1:8" ht="15.75">
      <c r="A25" s="18" t="s">
        <v>86</v>
      </c>
      <c r="B25" s="27" t="s">
        <v>76</v>
      </c>
      <c r="C25" s="23">
        <v>26441</v>
      </c>
      <c r="D25" s="18" t="s">
        <v>14</v>
      </c>
      <c r="E25" s="19"/>
      <c r="F25" s="19"/>
      <c r="G25" s="19"/>
      <c r="H25" s="19"/>
    </row>
    <row r="26" spans="1:8" ht="15.75">
      <c r="A26" s="18" t="s">
        <v>87</v>
      </c>
      <c r="B26" s="27" t="s">
        <v>92</v>
      </c>
      <c r="C26" s="23">
        <v>26442</v>
      </c>
      <c r="D26" s="18" t="s">
        <v>14</v>
      </c>
      <c r="E26" s="19">
        <f>Поступления!G146</f>
        <v>1655808.03</v>
      </c>
      <c r="F26" s="19">
        <f>Поступления!H146</f>
        <v>1277000</v>
      </c>
      <c r="G26" s="19">
        <f>Поступления!I146</f>
        <v>1277000</v>
      </c>
      <c r="H26" s="19"/>
    </row>
    <row r="27" spans="1:8" ht="15.75">
      <c r="A27" s="18" t="s">
        <v>88</v>
      </c>
      <c r="B27" s="24" t="s">
        <v>89</v>
      </c>
      <c r="C27" s="23">
        <v>26450</v>
      </c>
      <c r="D27" s="18" t="s">
        <v>14</v>
      </c>
      <c r="E27" s="19">
        <f>E29+E30</f>
        <v>1982120.18</v>
      </c>
      <c r="F27" s="19">
        <f>F29+F30</f>
        <v>1745000</v>
      </c>
      <c r="G27" s="19">
        <f>G29+G30</f>
        <v>1745000</v>
      </c>
      <c r="H27" s="19"/>
    </row>
    <row r="28" spans="1:8" ht="15.75">
      <c r="A28" s="18"/>
      <c r="B28" s="24" t="s">
        <v>16</v>
      </c>
      <c r="C28" s="23"/>
      <c r="D28" s="18"/>
      <c r="E28" s="19"/>
      <c r="F28" s="19"/>
      <c r="G28" s="19"/>
      <c r="H28" s="19"/>
    </row>
    <row r="29" spans="1:8" ht="15.75">
      <c r="A29" s="18" t="s">
        <v>90</v>
      </c>
      <c r="B29" s="27" t="s">
        <v>76</v>
      </c>
      <c r="C29" s="23">
        <v>26451</v>
      </c>
      <c r="D29" s="18" t="s">
        <v>14</v>
      </c>
      <c r="E29" s="19"/>
      <c r="F29" s="19"/>
      <c r="G29" s="19"/>
      <c r="H29" s="19"/>
    </row>
    <row r="30" spans="1:8" ht="15.75">
      <c r="A30" s="18" t="s">
        <v>91</v>
      </c>
      <c r="B30" s="27" t="s">
        <v>92</v>
      </c>
      <c r="C30" s="23">
        <v>26452</v>
      </c>
      <c r="D30" s="18" t="s">
        <v>14</v>
      </c>
      <c r="E30" s="19">
        <f>Поступления!G181</f>
        <v>1982120.18</v>
      </c>
      <c r="F30" s="19">
        <f>Поступления!H181</f>
        <v>1745000</v>
      </c>
      <c r="G30" s="19">
        <f>Поступления!I181</f>
        <v>1745000</v>
      </c>
      <c r="H30" s="19"/>
    </row>
    <row r="31" spans="1:8" ht="45">
      <c r="A31" s="18" t="s">
        <v>93</v>
      </c>
      <c r="B31" s="27" t="s">
        <v>94</v>
      </c>
      <c r="C31" s="23">
        <v>26500</v>
      </c>
      <c r="D31" s="18" t="s">
        <v>14</v>
      </c>
      <c r="E31" s="19"/>
      <c r="F31" s="19"/>
      <c r="G31" s="19"/>
      <c r="H31" s="19"/>
    </row>
    <row r="32" spans="1:8" ht="15.75">
      <c r="A32" s="18"/>
      <c r="B32" s="24" t="s">
        <v>95</v>
      </c>
      <c r="C32" s="23">
        <v>26510</v>
      </c>
      <c r="D32" s="18"/>
      <c r="E32" s="19"/>
      <c r="F32" s="19"/>
      <c r="G32" s="19"/>
      <c r="H32" s="19"/>
    </row>
    <row r="33" spans="1:8" ht="45">
      <c r="A33" s="18" t="s">
        <v>96</v>
      </c>
      <c r="B33" s="27" t="s">
        <v>97</v>
      </c>
      <c r="C33" s="23">
        <v>26600</v>
      </c>
      <c r="D33" s="18" t="s">
        <v>14</v>
      </c>
      <c r="E33" s="19">
        <f>E30+E26+E21+E17</f>
        <v>14352934.86</v>
      </c>
      <c r="F33" s="19">
        <f>F30+F26+F21+F17</f>
        <v>11130258</v>
      </c>
      <c r="G33" s="19">
        <f>G30+G26+G21+G17</f>
        <v>11237649</v>
      </c>
      <c r="H33" s="19"/>
    </row>
    <row r="34" spans="1:8" ht="15.75">
      <c r="A34" s="18"/>
      <c r="B34" s="5" t="s">
        <v>95</v>
      </c>
      <c r="C34" s="18">
        <v>26610</v>
      </c>
      <c r="D34" s="18"/>
      <c r="E34" s="19"/>
      <c r="F34" s="19"/>
      <c r="G34" s="19"/>
      <c r="H34" s="19"/>
    </row>
    <row r="35" ht="15.75">
      <c r="A35" s="1"/>
    </row>
    <row r="36" ht="15.75">
      <c r="A36" s="1"/>
    </row>
    <row r="37" spans="1:6" ht="15.75">
      <c r="A37" s="14"/>
      <c r="B37" s="11" t="s">
        <v>107</v>
      </c>
      <c r="C37" s="14"/>
      <c r="D37" s="6"/>
      <c r="E37" s="14"/>
      <c r="F37" s="10" t="s">
        <v>105</v>
      </c>
    </row>
    <row r="38" spans="1:6" ht="31.5">
      <c r="A38" s="14"/>
      <c r="B38" s="15" t="s">
        <v>98</v>
      </c>
      <c r="C38" s="14"/>
      <c r="D38" s="15" t="s">
        <v>99</v>
      </c>
      <c r="E38" s="14"/>
      <c r="F38" s="15" t="s">
        <v>1</v>
      </c>
    </row>
    <row r="39" spans="1:6" ht="15.75">
      <c r="A39" s="14"/>
      <c r="B39" s="15"/>
      <c r="C39" s="14"/>
      <c r="D39" s="15"/>
      <c r="E39" s="14"/>
      <c r="F39" s="15"/>
    </row>
    <row r="40" spans="1:6" ht="15.75">
      <c r="A40" s="14"/>
      <c r="B40" s="16" t="s">
        <v>108</v>
      </c>
      <c r="C40" s="14"/>
      <c r="D40" s="16" t="s">
        <v>109</v>
      </c>
      <c r="E40" s="14"/>
      <c r="F40" s="16" t="s">
        <v>110</v>
      </c>
    </row>
    <row r="41" spans="1:6" ht="31.5">
      <c r="A41" s="14"/>
      <c r="B41" s="15" t="s">
        <v>98</v>
      </c>
      <c r="C41" s="14"/>
      <c r="D41" s="15" t="s">
        <v>100</v>
      </c>
      <c r="E41" s="14"/>
      <c r="F41" s="15" t="s">
        <v>101</v>
      </c>
    </row>
    <row r="42" spans="1:6" ht="15.75">
      <c r="A42" s="14"/>
      <c r="B42" s="14"/>
      <c r="C42" s="14"/>
      <c r="D42" s="14"/>
      <c r="E42" s="14"/>
      <c r="F42" s="14"/>
    </row>
    <row r="43" spans="1:6" ht="47.25" customHeight="1">
      <c r="A43" s="86" t="s">
        <v>102</v>
      </c>
      <c r="B43" s="86"/>
      <c r="C43" s="14"/>
      <c r="D43" s="14"/>
      <c r="E43" s="14"/>
      <c r="F43" s="14"/>
    </row>
    <row r="44" ht="15.75">
      <c r="A44" s="1"/>
    </row>
    <row r="45" ht="16.5" thickBot="1">
      <c r="A45" s="1"/>
    </row>
    <row r="46" spans="1:4" ht="31.5" customHeight="1">
      <c r="A46" s="89" t="s">
        <v>103</v>
      </c>
      <c r="B46" s="90"/>
      <c r="C46" s="4"/>
      <c r="D46" s="14"/>
    </row>
    <row r="47" spans="1:4" ht="15.75">
      <c r="A47" s="93" t="s">
        <v>212</v>
      </c>
      <c r="B47" s="94"/>
      <c r="C47" s="95"/>
      <c r="D47" s="14"/>
    </row>
    <row r="48" spans="1:4" ht="47.25" customHeight="1">
      <c r="A48" s="83" t="s">
        <v>104</v>
      </c>
      <c r="B48" s="84"/>
      <c r="C48" s="85"/>
      <c r="D48" s="14"/>
    </row>
    <row r="49" spans="1:4" ht="16.5" thickBot="1">
      <c r="A49" s="91" t="s">
        <v>210</v>
      </c>
      <c r="B49" s="92"/>
      <c r="C49" s="3"/>
      <c r="D49" s="14"/>
    </row>
    <row r="50" spans="1:4" ht="31.5">
      <c r="A50" s="91" t="s">
        <v>211</v>
      </c>
      <c r="B50" s="92"/>
      <c r="C50" s="69" t="s">
        <v>1</v>
      </c>
      <c r="D50" s="14"/>
    </row>
    <row r="51" spans="1:4" ht="48" customHeight="1" thickBot="1">
      <c r="A51" s="87" t="s">
        <v>102</v>
      </c>
      <c r="B51" s="88"/>
      <c r="C51" s="3"/>
      <c r="D51" s="14"/>
    </row>
    <row r="52" ht="15.75">
      <c r="A52" s="2"/>
    </row>
  </sheetData>
  <sheetProtection/>
  <mergeCells count="12">
    <mergeCell ref="D4:D5"/>
    <mergeCell ref="E4:H4"/>
    <mergeCell ref="A48:C48"/>
    <mergeCell ref="A43:B43"/>
    <mergeCell ref="A51:B51"/>
    <mergeCell ref="A4:A5"/>
    <mergeCell ref="B4:B5"/>
    <mergeCell ref="C4:C5"/>
    <mergeCell ref="A46:B46"/>
    <mergeCell ref="A49:B49"/>
    <mergeCell ref="A50:B50"/>
    <mergeCell ref="A47:C47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2020-03-23T12:07:46Z</cp:lastPrinted>
  <dcterms:created xsi:type="dcterms:W3CDTF">2020-01-13T09:19:04Z</dcterms:created>
  <dcterms:modified xsi:type="dcterms:W3CDTF">2020-03-25T05:34:10Z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