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<sst xmlns="http://schemas.openxmlformats.org/spreadsheetml/2006/main" count="6950" uniqueCount="377">
  <si>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</si>
  <si>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</si>
  <si>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</si>
  <si>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</si>
  <si>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</si>
  <si>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</si>
  <si>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</si>
  <si>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</si>
  <si>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</si>
  <si>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</si>
  <si>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</si>
  <si>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</si>
  <si>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</si>
  <si>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</si>
  <si>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</si>
  <si>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</si>
  <si>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</si>
  <si>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</si>
  <si>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</si>
  <si>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</si>
  <si>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</si>
  <si>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</si>
  <si>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</si>
  <si>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</si>
  <si>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</si>
  <si>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</si>
  <si>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</si>
  <si>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</si>
  <si>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</si>
  <si>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</si>
  <si>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</si>
  <si>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</si>
  <si>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</si>
  <si>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</si>
  <si>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</si>
  <si>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</si>
  <si>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</si>
  <si>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</si>
  <si>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</si>
  <si>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</si>
  <si>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</si>
  <si>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</si>
  <si>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</si>
  <si>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</si>
  <si>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</si>
  <si>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</si>
  <si>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</si>
  <si>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</si>
  <si>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</si>
  <si>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</si>
  <si>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</si>
  <si>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</si>
  <si>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</si>
  <si>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</si>
  <si>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</si>
  <si>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</si>
  <si>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</si>
  <si>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</si>
  <si>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</si>
  <si>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</si>
  <si>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</si>
  <si>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</si>
  <si>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</si>
  <si>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</si>
  <si>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</si>
  <si>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</si>
  <si>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</si>
  <si>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</si>
  <si>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</si>
  <si>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</si>
  <si>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</si>
  <si>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</si>
  <si>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</si>
  <si>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</si>
  <si>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</si>
  <si>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</si>
  <si>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</si>
  <si>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</si>
  <si>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</si>
  <si>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</si>
  <si>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</si>
  <si>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</si>
  <si>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</si>
  <si>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</si>
  <si>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</si>
  <si>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</si>
  <si>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</si>
  <si>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</si>
  <si>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</si>
  <si>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</si>
  <si>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</si>
  <si>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</si>
  <si>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</si>
  <si>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</si>
  <si>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</si>
  <si>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</si>
  <si>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</si>
  <si>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</si>
  <si>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</si>
  <si>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</si>
  <si>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</si>
  <si>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</si>
  <si>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</si>
  <si>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</si>
  <si>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</si>
  <si>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</si>
  <si>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</si>
  <si>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</si>
  <si>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</si>
  <si>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</si>
  <si>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</si>
  <si>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</si>
  <si>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</si>
  <si>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</si>
  <si>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</si>
  <si>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</si>
  <si>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</si>
  <si>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</si>
  <si>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</si>
  <si>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</si>
  <si>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</si>
  <si>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</si>
  <si>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</si>
  <si>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</si>
  <si>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</si>
  <si>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</si>
  <si>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</si>
  <si>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</si>
  <si>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</si>
  <si>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</si>
  <si>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</si>
  <si>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</si>
  <si>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</si>
  <si>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</si>
  <si>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</si>
  <si>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</si>
  <si>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</si>
  <si>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</si>
  <si>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</si>
  <si>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</si>
  <si>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</si>
  <si>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</si>
  <si>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</si>
  <si>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</si>
  <si>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</si>
  <si>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</si>
  <si>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</si>
  <si>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</si>
  <si>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</si>
  <si>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</si>
  <si>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</si>
  <si>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</si>
  <si>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</si>
  <si>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</si>
  <si>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</si>
  <si>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</si>
  <si>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</si>
  <si>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</si>
  <si>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</si>
  <si>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</si>
  <si>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</si>
  <si>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</si>
  <si>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</si>
  <si>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</si>
  <si>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</si>
  <si>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</si>
  <si>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</si>
  <si>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</si>
  <si>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</si>
  <si>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</si>
  <si>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</si>
  <si>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</si>
  <si>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</si>
  <si>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</si>
  <si>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</si>
  <si>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</si>
  <si>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</si>
  <si>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</si>
  <si>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</si>
  <si>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</si>
  <si>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</si>
  <si>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</si>
  <si>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</si>
  <si>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</si>
  <si>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</si>
  <si>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</si>
  <si>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</si>
  <si>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</si>
  <si>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</si>
  <si>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</si>
  <si>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</si>
  <si>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</si>
  <si>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</si>
  <si>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</si>
  <si>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</si>
  <si>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</si>
  <si>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</si>
  <si>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</si>
  <si>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</si>
  <si>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</si>
  <si>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</si>
  <si>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</si>
  <si>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</si>
  <si>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</si>
  <si>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</si>
  <si>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</si>
  <si>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</si>
  <si>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</si>
  <si>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</si>
  <si>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</si>
  <si>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</si>
  <si>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</si>
  <si>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</si>
  <si>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</si>
  <si>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</si>
  <si>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</si>
  <si>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</si>
  <si>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</si>
  <si>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</si>
  <si>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</si>
  <si>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</si>
  <si>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</si>
  <si>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</si>
  <si>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</si>
  <si>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</si>
  <si>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</si>
  <si>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</si>
  <si>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</si>
  <si>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</si>
  <si>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</si>
  <si>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</si>
  <si>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</si>
  <si>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</si>
  <si>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</si>
  <si>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</si>
  <si>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</si>
  <si>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</si>
  <si>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</si>
  <si>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</si>
  <si>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</si>
  <si>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</si>
  <si>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</si>
  <si>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</si>
  <si>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</si>
  <si>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</si>
  <si>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</si>
  <si>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</si>
  <si>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</si>
  <si>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</si>
  <si>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</si>
  <si>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</si>
  <si>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</si>
  <si>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</si>
  <si>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</si>
  <si>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</si>
  <si>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</si>
  <si>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</si>
  <si>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</si>
  <si>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</si>
  <si>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</si>
  <si>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</si>
  <si>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</si>
  <si>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</si>
  <si>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</si>
  <si>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</si>
  <si>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</si>
  <si>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</si>
  <si>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</si>
  <si>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</si>
  <si>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</si>
  <si>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</si>
  <si>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</si>
  <si>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</si>
  <si>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</si>
  <si>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</si>
  <si>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</si>
  <si>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</si>
  <si>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</si>
  <si>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</si>
  <si>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</si>
  <si>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</si>
  <si>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</si>
  <si>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</si>
  <si>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</si>
  <si>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</si>
  <si>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</si>
  <si>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</si>
  <si>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</si>
  <si>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</si>
  <si>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</si>
  <si>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</si>
  <si>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</si>
  <si>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</si>
  <si>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</si>
  <si>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</si>
  <si>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</si>
  <si>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</si>
  <si>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</si>
  <si>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</si>
  <si>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</si>
  <si>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</si>
  <si>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</si>
  <si>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</si>
  <si>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</si>
  <si>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</si>
  <si>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</si>
  <si>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</si>
  <si>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</si>
  <si>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</si>
  <si>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</si>
  <si>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</si>
  <si>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</si>
  <si>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</si>
  <si>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</si>
  <si>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</si>
  <si>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</si>
  <si>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</si>
  <si>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</si>
  <si>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</si>
  <si>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</si>
  <si>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</si>
  <si>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</si>
  <si>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</si>
  <si>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</si>
  <si>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</si>
  <si>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</si>
  <si>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</si>
  <si>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</si>
  <si>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</si>
  <si>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</si>
  <si>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</si>
  <si>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</si>
  <si>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</si>
  <si>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</si>
  <si>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</si>
  <si>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</si>
  <si>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</si>
  <si>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</si>
  <si>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</si>
  <si>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</si>
  <si>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</si>
  <si>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</si>
  <si>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</si>
  <si>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</si>
  <si>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</si>
  <si>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</si>
  <si>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</si>
  <si>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</si>
  <si>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</si>
  <si>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</si>
  <si>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</si>
  <si>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</si>
  <si>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</si>
  <si>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</si>
  <si>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</si>
  <si>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</si>
  <si>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</si>
  <si>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</si>
  <si>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</si>
  <si>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</si>
  <si>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</si>
  <si>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</si>
  <si>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</si>
  <si>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</si>
  <si>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</si>
  <si>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</si>
  <si>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</si>
  <si>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</si>
  <si>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</si>
  <si>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</si>
  <si>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29 декабря 2021 г.</t>
  </si>
  <si>
    <t>на 2022 год и плановый период 2023 и 2024 годов</t>
  </si>
  <si>
    <t xml:space="preserve">от 29 декабря 2021 года </t>
  </si>
  <si>
    <t>на 2022г текущий финансовый год</t>
  </si>
  <si>
    <t>на 2023 г. первый год планового периода</t>
  </si>
  <si>
    <t>на 2024 г. второй год планового периода</t>
  </si>
  <si>
    <t>"29" декабря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</si>
</sst>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2984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0238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0238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A20" sqref="A20:H20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5" t="s">
        <v>239</v>
      </c>
      <c r="J2" s="235"/>
    </row>
    <row r="3" spans="9:10" ht="21" customHeight="1">
      <c r="I3" s="235" t="s">
        <v>124</v>
      </c>
      <c r="J3" s="235"/>
    </row>
    <row r="4" spans="9:10" ht="21" customHeight="1">
      <c r="I4" s="239" t="s">
        <v>240</v>
      </c>
      <c r="J4" s="239"/>
    </row>
    <row r="5" spans="9:10" ht="21" customHeight="1">
      <c r="I5" s="235" t="s">
        <v>241</v>
      </c>
      <c r="J5" s="235"/>
    </row>
    <row r="6" spans="9:10" ht="21" customHeight="1">
      <c r="I6" s="239" t="s">
        <v>242</v>
      </c>
      <c r="J6" s="239"/>
    </row>
    <row r="7" spans="9:10" ht="21" customHeight="1">
      <c r="I7" s="235" t="s">
        <v>243</v>
      </c>
      <c r="J7" s="235"/>
    </row>
    <row r="8" spans="9:10" ht="21" customHeight="1">
      <c r="I8" s="235" t="s">
        <v>244</v>
      </c>
      <c r="J8" s="235"/>
    </row>
    <row r="9" spans="9:10" ht="21" customHeight="1">
      <c r="I9" s="236" t="s">
        <v>370</v>
      </c>
      <c r="J9" s="236"/>
    </row>
    <row r="11" spans="1:10" ht="26.25" customHeight="1">
      <c r="A11" s="237" t="s">
        <v>245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26.25" customHeight="1">
      <c r="A12" s="237" t="s">
        <v>371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26.25" customHeight="1">
      <c r="A13" s="238" t="s">
        <v>372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44559</v>
      </c>
    </row>
    <row r="16" spans="1:10" ht="21.75" customHeight="1">
      <c r="A16" s="234" t="s">
        <v>248</v>
      </c>
      <c r="B16" s="234"/>
      <c r="C16" s="234"/>
      <c r="I16" s="154" t="s">
        <v>249</v>
      </c>
      <c r="J16" s="152">
        <v>63200349</v>
      </c>
    </row>
    <row r="17" spans="1:10" ht="15">
      <c r="A17" s="234" t="s">
        <v>353</v>
      </c>
      <c r="B17" s="234"/>
      <c r="C17" s="234"/>
      <c r="D17" s="234"/>
      <c r="E17" s="234"/>
      <c r="F17" s="234"/>
      <c r="G17" s="234"/>
      <c r="H17" s="234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4" t="s">
        <v>254</v>
      </c>
      <c r="B20" s="234"/>
      <c r="C20" s="234"/>
      <c r="D20" s="234"/>
      <c r="E20" s="234"/>
      <c r="F20" s="234"/>
      <c r="G20" s="234"/>
      <c r="H20" s="234"/>
      <c r="I20" s="154" t="s">
        <v>255</v>
      </c>
      <c r="J20" s="152">
        <v>645401001</v>
      </c>
    </row>
    <row r="21" spans="1:10" ht="23.25" customHeight="1">
      <c r="A21" s="234" t="s">
        <v>256</v>
      </c>
      <c r="B21" s="234"/>
      <c r="C21" s="234"/>
      <c r="D21" s="234"/>
      <c r="E21" s="234"/>
      <c r="F21" s="234"/>
      <c r="G21" s="234"/>
      <c r="H21" s="234"/>
      <c r="I21" s="154" t="s">
        <v>257</v>
      </c>
      <c r="J21" s="157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view="pageBreakPreview" zoomScale="75" zoomScaleSheetLayoutView="75" zoomScalePageLayoutView="0" workbookViewId="0" topLeftCell="A1">
      <pane xSplit="1" ySplit="4" topLeftCell="B4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03" sqref="A503:IV2327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373</v>
      </c>
      <c r="H3" s="9" t="s">
        <v>374</v>
      </c>
      <c r="I3" s="9" t="s">
        <v>375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1744181.5499999998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280228.57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562673.36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56332.59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844947.03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-7.450580596923828E-09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59834478</v>
      </c>
      <c r="H14" s="65">
        <f>H16+H20+H25+H30+H37+H33+H72</f>
        <v>64079320</v>
      </c>
      <c r="I14" s="65">
        <f>I16+I20+I25+I30+I37+I33+I72</f>
        <v>64079320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51934478</v>
      </c>
      <c r="H20" s="71">
        <f>SUM(H22:H24)</f>
        <v>55979320</v>
      </c>
      <c r="I20" s="71">
        <f>SUM(I22:I24)</f>
        <v>55979320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51934478</v>
      </c>
      <c r="H22" s="70">
        <v>55979320</v>
      </c>
      <c r="I22" s="70">
        <v>55979320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7900000</v>
      </c>
      <c r="H25" s="71">
        <f>H28+H29</f>
        <v>8100000</v>
      </c>
      <c r="I25" s="71">
        <f>I28+I29</f>
        <v>8100000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v>2100000</v>
      </c>
      <c r="H28" s="70">
        <v>2100000</v>
      </c>
      <c r="I28" s="70">
        <v>2100000</v>
      </c>
      <c r="J28" s="71"/>
    </row>
    <row r="29" spans="1:10" s="24" customFormat="1" ht="21.75" customHeight="1">
      <c r="A29" s="83" t="s">
        <v>195</v>
      </c>
      <c r="B29" s="20" t="s">
        <v>352</v>
      </c>
      <c r="C29" s="21">
        <v>130</v>
      </c>
      <c r="D29" s="21">
        <v>132</v>
      </c>
      <c r="E29" s="2"/>
      <c r="F29" s="2"/>
      <c r="G29" s="70">
        <v>5800000</v>
      </c>
      <c r="H29" s="70">
        <v>6000000</v>
      </c>
      <c r="I29" s="70">
        <v>6000000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0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362</v>
      </c>
      <c r="B32" s="20" t="s">
        <v>363</v>
      </c>
      <c r="C32" s="21">
        <v>140</v>
      </c>
      <c r="D32" s="21">
        <v>141</v>
      </c>
      <c r="E32" s="2"/>
      <c r="F32" s="2"/>
      <c r="G32" s="70"/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0</v>
      </c>
      <c r="H33" s="71"/>
      <c r="I33" s="71"/>
      <c r="J33" s="73"/>
    </row>
    <row r="34" spans="1:10" ht="15.75">
      <c r="A34" s="78" t="s">
        <v>2</v>
      </c>
      <c r="B34" s="20" t="s">
        <v>364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366</v>
      </c>
      <c r="B35" s="20" t="s">
        <v>365</v>
      </c>
      <c r="C35" s="21">
        <v>150</v>
      </c>
      <c r="D35" s="21">
        <v>155</v>
      </c>
      <c r="E35" s="3"/>
      <c r="F35" s="3"/>
      <c r="G35" s="70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0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0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 hidden="1">
      <c r="A42" s="83" t="s">
        <v>140</v>
      </c>
      <c r="B42" s="20"/>
      <c r="C42" s="21"/>
      <c r="D42" s="21">
        <v>152</v>
      </c>
      <c r="E42" s="3"/>
      <c r="F42" s="3"/>
      <c r="G42" s="104"/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 hidden="1">
      <c r="A48" s="83" t="s">
        <v>345</v>
      </c>
      <c r="B48" s="20"/>
      <c r="C48" s="91"/>
      <c r="D48" s="21">
        <v>152</v>
      </c>
      <c r="E48" s="91"/>
      <c r="F48" s="91"/>
      <c r="G48" s="197"/>
      <c r="H48" s="99"/>
      <c r="I48" s="99"/>
      <c r="J48" s="100"/>
    </row>
    <row r="49" spans="1:10" s="107" customFormat="1" ht="45" hidden="1">
      <c r="A49" s="108" t="s">
        <v>356</v>
      </c>
      <c r="B49" s="20"/>
      <c r="C49" s="103"/>
      <c r="D49" s="21">
        <v>152</v>
      </c>
      <c r="E49" s="77"/>
      <c r="F49" s="77"/>
      <c r="G49" s="104"/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 hidden="1">
      <c r="A64" s="98" t="s">
        <v>357</v>
      </c>
      <c r="B64" s="20"/>
      <c r="C64" s="21"/>
      <c r="D64" s="21">
        <v>152</v>
      </c>
      <c r="E64" s="3"/>
      <c r="F64" s="3"/>
      <c r="G64" s="104"/>
      <c r="H64" s="74"/>
      <c r="I64" s="74"/>
      <c r="J64" s="75"/>
    </row>
    <row r="65" spans="1:10" ht="48" customHeight="1" hidden="1">
      <c r="A65" s="98" t="s">
        <v>358</v>
      </c>
      <c r="B65" s="20"/>
      <c r="C65" s="21"/>
      <c r="D65" s="21">
        <v>152</v>
      </c>
      <c r="E65" s="3"/>
      <c r="F65" s="3"/>
      <c r="G65" s="104"/>
      <c r="H65" s="74"/>
      <c r="I65" s="74"/>
      <c r="J65" s="75"/>
    </row>
    <row r="66" spans="1:10" ht="48" customHeight="1" hidden="1">
      <c r="A66" s="98" t="s">
        <v>354</v>
      </c>
      <c r="B66" s="20"/>
      <c r="C66" s="21"/>
      <c r="D66" s="21">
        <v>152</v>
      </c>
      <c r="E66" s="3"/>
      <c r="F66" s="3"/>
      <c r="G66" s="104"/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347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61578659.550000004</v>
      </c>
      <c r="H77" s="177">
        <f>H79+H95+H105+H111+H116+H118+H2469</f>
        <v>64079320</v>
      </c>
      <c r="I77" s="177">
        <f>I79+I95+I105+I111+I116+I118+I2469</f>
        <v>64079320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 aca="true" t="shared" si="0" ref="G79:I98">G151+G223+G433+G505+G577+G649+G790+G862+G1072+G1972+G2114+G2186+G2258</f>
        <v>47009728.57</v>
      </c>
      <c r="H79" s="64">
        <f t="shared" si="0"/>
        <v>50537320</v>
      </c>
      <c r="I79" s="64">
        <f t="shared" si="0"/>
        <v>50537320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t="shared" si="0"/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35946130</v>
      </c>
      <c r="H81" s="64">
        <f t="shared" si="0"/>
        <v>38669660</v>
      </c>
      <c r="I81" s="64">
        <f t="shared" si="0"/>
        <v>38669660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150000</v>
      </c>
      <c r="H82" s="64">
        <f t="shared" si="0"/>
        <v>152000</v>
      </c>
      <c r="I82" s="64">
        <f t="shared" si="0"/>
        <v>152000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4400</v>
      </c>
      <c r="H83" s="64">
        <f t="shared" si="0"/>
        <v>12420</v>
      </c>
      <c r="I83" s="64">
        <f t="shared" si="0"/>
        <v>12420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53500</v>
      </c>
      <c r="H84" s="64">
        <f t="shared" si="0"/>
        <v>25000</v>
      </c>
      <c r="I84" s="64">
        <f t="shared" si="0"/>
        <v>25000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10855698.57</v>
      </c>
      <c r="H85" s="64">
        <f t="shared" si="0"/>
        <v>11678240</v>
      </c>
      <c r="I85" s="64">
        <f t="shared" si="0"/>
        <v>11678240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aca="true" t="shared" si="1" ref="G99:I118">G171+G243+G453+G525+G597+G669+G810+G882+G1092+G1992+G2134+G2206+G2278</f>
        <v>0</v>
      </c>
      <c r="H99" s="64">
        <f t="shared" si="1"/>
        <v>0</v>
      </c>
      <c r="I99" s="64">
        <f t="shared" si="1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1"/>
        <v>0</v>
      </c>
      <c r="H100" s="64">
        <f t="shared" si="1"/>
        <v>0</v>
      </c>
      <c r="I100" s="64">
        <f t="shared" si="1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1"/>
        <v>0</v>
      </c>
      <c r="H101" s="64">
        <f t="shared" si="1"/>
        <v>0</v>
      </c>
      <c r="I101" s="64">
        <f t="shared" si="1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1"/>
        <v>0</v>
      </c>
      <c r="H102" s="64">
        <f t="shared" si="1"/>
        <v>0</v>
      </c>
      <c r="I102" s="64">
        <f t="shared" si="1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1"/>
        <v>0</v>
      </c>
      <c r="H103" s="64">
        <f t="shared" si="1"/>
        <v>0</v>
      </c>
      <c r="I103" s="64">
        <f t="shared" si="1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1"/>
        <v>0</v>
      </c>
      <c r="H104" s="64">
        <f t="shared" si="1"/>
        <v>0</v>
      </c>
      <c r="I104" s="64">
        <f t="shared" si="1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1"/>
        <v>287250</v>
      </c>
      <c r="H105" s="64">
        <f t="shared" si="1"/>
        <v>277690</v>
      </c>
      <c r="I105" s="64">
        <f t="shared" si="1"/>
        <v>277690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1"/>
        <v>0</v>
      </c>
      <c r="H106" s="64">
        <f t="shared" si="1"/>
        <v>0</v>
      </c>
      <c r="I106" s="64">
        <f t="shared" si="1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1"/>
        <v>236662</v>
      </c>
      <c r="H107" s="64">
        <f t="shared" si="1"/>
        <v>230170</v>
      </c>
      <c r="I107" s="64">
        <f t="shared" si="1"/>
        <v>230170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1"/>
        <v>48588</v>
      </c>
      <c r="H108" s="64">
        <f t="shared" si="1"/>
        <v>45520</v>
      </c>
      <c r="I108" s="64">
        <f t="shared" si="1"/>
        <v>45520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342</v>
      </c>
      <c r="E109" s="23"/>
      <c r="F109" s="3"/>
      <c r="G109" s="64">
        <f t="shared" si="1"/>
        <v>500</v>
      </c>
      <c r="H109" s="64">
        <f t="shared" si="1"/>
        <v>500</v>
      </c>
      <c r="I109" s="64">
        <f t="shared" si="1"/>
        <v>500</v>
      </c>
      <c r="J109" s="32"/>
    </row>
    <row r="110" spans="1:10" ht="15.75">
      <c r="A110" s="114" t="s">
        <v>344</v>
      </c>
      <c r="B110" s="188">
        <v>2340</v>
      </c>
      <c r="C110" s="189">
        <v>853</v>
      </c>
      <c r="D110" s="20" t="s">
        <v>343</v>
      </c>
      <c r="E110" s="23"/>
      <c r="F110" s="3"/>
      <c r="G110" s="64">
        <f t="shared" si="1"/>
        <v>1500</v>
      </c>
      <c r="H110" s="64">
        <f t="shared" si="1"/>
        <v>1500</v>
      </c>
      <c r="I110" s="64">
        <f t="shared" si="1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1"/>
        <v>0</v>
      </c>
      <c r="H111" s="64">
        <f t="shared" si="1"/>
        <v>0</v>
      </c>
      <c r="I111" s="64">
        <f t="shared" si="1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1"/>
        <v>0</v>
      </c>
      <c r="H112" s="64">
        <f t="shared" si="1"/>
        <v>0</v>
      </c>
      <c r="I112" s="64">
        <f t="shared" si="1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1"/>
        <v>0</v>
      </c>
      <c r="H113" s="64">
        <f t="shared" si="1"/>
        <v>0</v>
      </c>
      <c r="I113" s="64">
        <f t="shared" si="1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1"/>
        <v>0</v>
      </c>
      <c r="H114" s="64">
        <f t="shared" si="1"/>
        <v>0</v>
      </c>
      <c r="I114" s="64">
        <f t="shared" si="1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1"/>
        <v>0</v>
      </c>
      <c r="H115" s="64">
        <f t="shared" si="1"/>
        <v>0</v>
      </c>
      <c r="I115" s="64">
        <f t="shared" si="1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1"/>
        <v>0</v>
      </c>
      <c r="H116" s="64">
        <f t="shared" si="1"/>
        <v>0</v>
      </c>
      <c r="I116" s="64">
        <f t="shared" si="1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1"/>
        <v>0</v>
      </c>
      <c r="H117" s="64">
        <f t="shared" si="1"/>
        <v>0</v>
      </c>
      <c r="I117" s="64">
        <f t="shared" si="1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1"/>
        <v>14225348.389999999</v>
      </c>
      <c r="H118" s="64">
        <f t="shared" si="1"/>
        <v>13264310</v>
      </c>
      <c r="I118" s="64">
        <f t="shared" si="1"/>
        <v>13264310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 aca="true" t="shared" si="2" ref="G119:I131">G191+G263+G473+G545+G617+G689+G830+G902+G1112+G2012+G2154+G2226+G2298</f>
        <v>0</v>
      </c>
      <c r="H119" s="64">
        <f t="shared" si="2"/>
        <v>0</v>
      </c>
      <c r="I119" s="64">
        <f t="shared" si="2"/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 t="shared" si="2"/>
        <v>0</v>
      </c>
      <c r="H120" s="64">
        <f t="shared" si="2"/>
        <v>0</v>
      </c>
      <c r="I120" s="64">
        <f t="shared" si="2"/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 t="shared" si="2"/>
        <v>0</v>
      </c>
      <c r="H121" s="64">
        <f t="shared" si="2"/>
        <v>0</v>
      </c>
      <c r="I121" s="64">
        <f t="shared" si="2"/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 t="shared" si="2"/>
        <v>0</v>
      </c>
      <c r="H122" s="64">
        <f t="shared" si="2"/>
        <v>0</v>
      </c>
      <c r="I122" s="64">
        <f t="shared" si="2"/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 t="shared" si="2"/>
        <v>14225348.389999999</v>
      </c>
      <c r="H123" s="64">
        <f t="shared" si="2"/>
        <v>13264310</v>
      </c>
      <c r="I123" s="64">
        <f t="shared" si="2"/>
        <v>13264310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 t="shared" si="2"/>
        <v>0</v>
      </c>
      <c r="H124" s="64">
        <f t="shared" si="2"/>
        <v>0</v>
      </c>
      <c r="I124" s="64">
        <f t="shared" si="2"/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 t="shared" si="2"/>
        <v>267316</v>
      </c>
      <c r="H125" s="64">
        <f t="shared" si="2"/>
        <v>211280</v>
      </c>
      <c r="I125" s="64">
        <f t="shared" si="2"/>
        <v>211280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 t="shared" si="2"/>
        <v>0</v>
      </c>
      <c r="H126" s="64">
        <f t="shared" si="2"/>
        <v>10000</v>
      </c>
      <c r="I126" s="64">
        <f t="shared" si="2"/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 t="shared" si="2"/>
        <v>670000</v>
      </c>
      <c r="H127" s="64">
        <f t="shared" si="2"/>
        <v>841400</v>
      </c>
      <c r="I127" s="64">
        <f t="shared" si="2"/>
        <v>841400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368</v>
      </c>
      <c r="D128" s="42" t="s">
        <v>315</v>
      </c>
      <c r="E128" s="42"/>
      <c r="F128" s="42" t="s">
        <v>308</v>
      </c>
      <c r="G128" s="64">
        <f t="shared" si="2"/>
        <v>2922173</v>
      </c>
      <c r="H128" s="64">
        <f t="shared" si="2"/>
        <v>2300000</v>
      </c>
      <c r="I128" s="64">
        <f t="shared" si="2"/>
        <v>2300000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 t="shared" si="2"/>
        <v>780000</v>
      </c>
      <c r="H129" s="64">
        <f t="shared" si="2"/>
        <v>851920</v>
      </c>
      <c r="I129" s="64">
        <f t="shared" si="2"/>
        <v>851920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 t="shared" si="2"/>
        <v>850000</v>
      </c>
      <c r="H130" s="64">
        <f t="shared" si="2"/>
        <v>900000</v>
      </c>
      <c r="I130" s="64">
        <f t="shared" si="2"/>
        <v>900000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 t="shared" si="2"/>
        <v>67376.51000000001</v>
      </c>
      <c r="H131" s="64">
        <f t="shared" si="2"/>
        <v>100000</v>
      </c>
      <c r="I131" s="64">
        <f t="shared" si="2"/>
        <v>100000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400000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367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8268482.880000001</v>
      </c>
      <c r="H134" s="64">
        <f>H206+H278+H488+H560+H632+H704+H845+H917+H1127+H2027+H2169+H2241+H2313</f>
        <v>8149710</v>
      </c>
      <c r="I134" s="64">
        <f>I206+I278+I488+I560+I632+I704+I845+I917+I1127+I2027+I2169+I2241+I2313</f>
        <v>8149710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 aca="true" t="shared" si="3" ref="G136:I144">G208+G280+G490+G562+G634+G706+G847+G919+G1129+G2029+G2171+G2243+G2315</f>
        <v>802976.57</v>
      </c>
      <c r="H136" s="64">
        <f t="shared" si="3"/>
        <v>643500</v>
      </c>
      <c r="I136" s="64">
        <f t="shared" si="3"/>
        <v>643500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 t="shared" si="3"/>
        <v>3678759</v>
      </c>
      <c r="H137" s="64">
        <f t="shared" si="3"/>
        <v>3583220</v>
      </c>
      <c r="I137" s="64">
        <f t="shared" si="3"/>
        <v>3583220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 t="shared" si="3"/>
        <v>0</v>
      </c>
      <c r="H138" s="64">
        <f t="shared" si="3"/>
        <v>0</v>
      </c>
      <c r="I138" s="64">
        <f t="shared" si="3"/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 t="shared" si="3"/>
        <v>1971800</v>
      </c>
      <c r="H139" s="64">
        <f t="shared" si="3"/>
        <v>2209680</v>
      </c>
      <c r="I139" s="64">
        <f t="shared" si="3"/>
        <v>2209680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 t="shared" si="3"/>
        <v>150000</v>
      </c>
      <c r="H140" s="64">
        <f t="shared" si="3"/>
        <v>200000</v>
      </c>
      <c r="I140" s="64">
        <f t="shared" si="3"/>
        <v>200000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 t="shared" si="3"/>
        <v>0</v>
      </c>
      <c r="H141" s="64">
        <f t="shared" si="3"/>
        <v>0</v>
      </c>
      <c r="I141" s="64">
        <f t="shared" si="3"/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 t="shared" si="3"/>
        <v>1652947.31</v>
      </c>
      <c r="H142" s="64">
        <f t="shared" si="3"/>
        <v>1503310</v>
      </c>
      <c r="I142" s="64">
        <f t="shared" si="3"/>
        <v>1503310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 t="shared" si="3"/>
        <v>12000</v>
      </c>
      <c r="H143" s="64">
        <f t="shared" si="3"/>
        <v>10000</v>
      </c>
      <c r="I143" s="64">
        <f t="shared" si="3"/>
        <v>10000</v>
      </c>
      <c r="J143" s="25"/>
    </row>
    <row r="144" spans="1:10" ht="31.5">
      <c r="A144" s="115" t="s">
        <v>351</v>
      </c>
      <c r="B144" s="41"/>
      <c r="C144" s="42" t="s">
        <v>90</v>
      </c>
      <c r="D144" s="42" t="s">
        <v>350</v>
      </c>
      <c r="E144" s="44"/>
      <c r="F144" s="42"/>
      <c r="G144" s="64">
        <f t="shared" si="3"/>
        <v>0</v>
      </c>
      <c r="H144" s="64">
        <f t="shared" si="3"/>
        <v>0</v>
      </c>
      <c r="I144" s="64">
        <f t="shared" si="3"/>
        <v>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52214706.57</v>
      </c>
      <c r="H149" s="127">
        <f>H151+H167+H177+H183+H188+H190</f>
        <v>55979320</v>
      </c>
      <c r="I149" s="127">
        <f>I151+I167+I177+I183+I188+I190</f>
        <v>55979320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41355628.57</v>
      </c>
      <c r="H151" s="64">
        <f>H153+H154+H155+H156+H157+H161+H162+H163</f>
        <v>44901720</v>
      </c>
      <c r="I151" s="64">
        <f>I153+I154+I155+I156+I157+I161+I162+I163</f>
        <v>44901720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31430900+215230</f>
        <v>31646130</v>
      </c>
      <c r="H153" s="64">
        <v>34369660</v>
      </c>
      <c r="I153" s="64">
        <v>34369660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v>150000</v>
      </c>
      <c r="H154" s="64">
        <v>150000</v>
      </c>
      <c r="I154" s="64">
        <v>150000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v>2400</v>
      </c>
      <c r="H155" s="64">
        <v>2420</v>
      </c>
      <c r="I155" s="64">
        <v>2420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9492100+64998.57</f>
        <v>9557098.57</v>
      </c>
      <c r="H157" s="64">
        <v>10379640</v>
      </c>
      <c r="I157" s="64">
        <v>10379640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285250</v>
      </c>
      <c r="H177" s="64">
        <f>H179+H180+H181+H182</f>
        <v>275690</v>
      </c>
      <c r="I177" s="64">
        <f>I179+I180+I181+I182</f>
        <v>275690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137653+99009</f>
        <v>236662</v>
      </c>
      <c r="H179" s="64">
        <f>127390+102780</f>
        <v>230170</v>
      </c>
      <c r="I179" s="64">
        <v>230170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 t="s">
        <v>369</v>
      </c>
      <c r="F180" s="3"/>
      <c r="G180" s="64">
        <v>48588</v>
      </c>
      <c r="H180" s="64">
        <v>45520</v>
      </c>
      <c r="I180" s="64">
        <v>45520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342</v>
      </c>
      <c r="E181" s="23"/>
      <c r="F181" s="3"/>
      <c r="G181" s="64"/>
      <c r="H181" s="64"/>
      <c r="I181" s="64"/>
      <c r="J181" s="32"/>
    </row>
    <row r="182" spans="1:10" ht="15.75">
      <c r="A182" s="114" t="s">
        <v>344</v>
      </c>
      <c r="B182" s="188">
        <v>2340</v>
      </c>
      <c r="C182" s="189">
        <v>853</v>
      </c>
      <c r="D182" s="20" t="s">
        <v>343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10573828</v>
      </c>
      <c r="H190" s="147">
        <f>H192+H193+H194+H195</f>
        <v>10801910</v>
      </c>
      <c r="I190" s="147">
        <f>I192+I193+I194+I195</f>
        <v>10801910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10573828</v>
      </c>
      <c r="H195" s="64">
        <f>H197+H198+H199+H200+H201+H202+H203+H204+H205+H206</f>
        <v>10801910</v>
      </c>
      <c r="I195" s="64">
        <f>I197+I198+I199+I200+I201+I202+I203+I204+I205+I206</f>
        <v>10801910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v>167316</v>
      </c>
      <c r="H197" s="64">
        <v>151280</v>
      </c>
      <c r="I197" s="64">
        <v>151280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600000</v>
      </c>
      <c r="H199" s="64">
        <v>791400</v>
      </c>
      <c r="I199" s="64">
        <v>791400</v>
      </c>
      <c r="J199" s="25"/>
    </row>
    <row r="200" spans="1:10" ht="15.75">
      <c r="A200" s="115" t="s">
        <v>176</v>
      </c>
      <c r="B200" s="48">
        <v>2644</v>
      </c>
      <c r="C200" s="42" t="s">
        <v>368</v>
      </c>
      <c r="D200" s="42" t="s">
        <v>315</v>
      </c>
      <c r="E200" s="42" t="s">
        <v>309</v>
      </c>
      <c r="F200" s="42" t="s">
        <v>308</v>
      </c>
      <c r="G200" s="64">
        <f>3092173-600000</f>
        <v>2492173</v>
      </c>
      <c r="H200" s="64">
        <v>2000000</v>
      </c>
      <c r="I200" s="64">
        <v>2000000</v>
      </c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v>600000</v>
      </c>
      <c r="H201" s="64">
        <v>700000</v>
      </c>
      <c r="I201" s="64">
        <v>700000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v>300000</v>
      </c>
      <c r="H202" s="64">
        <v>400000</v>
      </c>
      <c r="I202" s="64">
        <v>400000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v>56376.51</v>
      </c>
      <c r="H203" s="64">
        <v>100000</v>
      </c>
      <c r="I203" s="64">
        <v>100000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367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6357962.49</v>
      </c>
      <c r="H206" s="64">
        <f>SUM(H208:H216)</f>
        <v>6659230</v>
      </c>
      <c r="I206" s="64">
        <f>SUM(I208:I216)</f>
        <v>6659230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233500</v>
      </c>
      <c r="I208" s="64">
        <v>233500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v>3578759</v>
      </c>
      <c r="H209" s="64">
        <v>3558220</v>
      </c>
      <c r="I209" s="64">
        <v>3558220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1500000</v>
      </c>
      <c r="H211" s="64">
        <v>1700000</v>
      </c>
      <c r="I211" s="64">
        <v>1700000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v>50000</v>
      </c>
      <c r="H212" s="64">
        <v>100000</v>
      </c>
      <c r="I212" s="64">
        <v>100000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1000000-20796.51</f>
        <v>979203.49</v>
      </c>
      <c r="H214" s="64">
        <v>1067510</v>
      </c>
      <c r="I214" s="64">
        <v>1067510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/>
      <c r="H215" s="64"/>
      <c r="I215" s="64"/>
      <c r="J215" s="25"/>
    </row>
    <row r="216" spans="1:10" ht="31.5">
      <c r="A216" s="115" t="s">
        <v>351</v>
      </c>
      <c r="B216" s="41"/>
      <c r="C216" s="42" t="s">
        <v>90</v>
      </c>
      <c r="D216" s="42" t="s">
        <v>350</v>
      </c>
      <c r="E216" s="44"/>
      <c r="F216" s="42" t="s">
        <v>308</v>
      </c>
      <c r="G216" s="64"/>
      <c r="H216" s="64"/>
      <c r="I216" s="64"/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2662673.36</v>
      </c>
      <c r="H221" s="127">
        <f>H223+H239+H249+H255+H260+H262</f>
        <v>2100000</v>
      </c>
      <c r="I221" s="127">
        <f>I223+I239+I249+I255+I260+I262</f>
        <v>2100000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943400</v>
      </c>
      <c r="H223" s="64">
        <f>H225+H226+H227+H228+H229+H233+H234+H235</f>
        <v>921400</v>
      </c>
      <c r="I223" s="64">
        <f>I225+I226+I227+I228+I229+I233+I234+I235</f>
        <v>921400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700000</v>
      </c>
      <c r="H225" s="64">
        <v>700000</v>
      </c>
      <c r="I225" s="64">
        <v>700000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30000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211400</v>
      </c>
      <c r="H229" s="64">
        <v>211400</v>
      </c>
      <c r="I229" s="64">
        <v>211400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2000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342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344</v>
      </c>
      <c r="B254" s="188">
        <v>2340</v>
      </c>
      <c r="C254" s="189">
        <v>853</v>
      </c>
      <c r="D254" s="20" t="s">
        <v>343</v>
      </c>
      <c r="E254" s="23"/>
      <c r="F254" s="3"/>
      <c r="G254" s="87">
        <v>1500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1717273.3599999999</v>
      </c>
      <c r="H262" s="144">
        <f>H264+H265+H266+H267</f>
        <v>1176600</v>
      </c>
      <c r="I262" s="144">
        <f>I264+I265+I266+I267</f>
        <v>1176600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G269+G270+G271+G272+G273+G274+G275+G276+G277+G278</f>
        <v>1717273.3599999999</v>
      </c>
      <c r="H267" s="64">
        <f>H269+H270+H271+H273+H274+H275+H276+H277+H278</f>
        <v>1176600</v>
      </c>
      <c r="I267" s="64">
        <f>I269+I270+I271+I273+I274+I275+I276+I277+I278</f>
        <v>1176600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/>
      <c r="H271" s="64"/>
      <c r="I271" s="64"/>
      <c r="J271" s="25"/>
    </row>
    <row r="272" spans="1:10" ht="15.75">
      <c r="A272" s="115" t="s">
        <v>176</v>
      </c>
      <c r="B272" s="93">
        <v>2644</v>
      </c>
      <c r="C272" s="42" t="s">
        <v>368</v>
      </c>
      <c r="D272" s="42" t="s">
        <v>315</v>
      </c>
      <c r="E272" s="42"/>
      <c r="F272" s="42" t="s">
        <v>308</v>
      </c>
      <c r="G272" s="87">
        <v>200000</v>
      </c>
      <c r="H272" s="64">
        <v>150000</v>
      </c>
      <c r="I272" s="64">
        <v>150000</v>
      </c>
      <c r="J272" s="25"/>
    </row>
    <row r="273" spans="1:10" ht="15.75">
      <c r="A273" s="115" t="s">
        <v>316</v>
      </c>
      <c r="B273" s="94" t="s">
        <v>122</v>
      </c>
      <c r="C273" s="56" t="s">
        <v>90</v>
      </c>
      <c r="D273" s="56" t="s">
        <v>317</v>
      </c>
      <c r="E273" s="56"/>
      <c r="F273" s="42" t="s">
        <v>308</v>
      </c>
      <c r="G273" s="87">
        <v>150000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123</v>
      </c>
      <c r="C274" s="42" t="s">
        <v>90</v>
      </c>
      <c r="D274" s="42" t="s">
        <v>319</v>
      </c>
      <c r="E274" s="42"/>
      <c r="F274" s="42" t="s">
        <v>308</v>
      </c>
      <c r="G274" s="87">
        <v>250000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335</v>
      </c>
      <c r="C275" s="42" t="s">
        <v>90</v>
      </c>
      <c r="D275" s="42" t="s">
        <v>331</v>
      </c>
      <c r="E275" s="42"/>
      <c r="F275" s="42" t="s">
        <v>308</v>
      </c>
      <c r="G275" s="87">
        <v>11000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336</v>
      </c>
      <c r="C277" s="42" t="s">
        <v>90</v>
      </c>
      <c r="D277" s="42" t="s">
        <v>112</v>
      </c>
      <c r="E277" s="42"/>
      <c r="F277" s="42" t="s">
        <v>308</v>
      </c>
      <c r="G277" s="87">
        <v>300000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367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756273.36</v>
      </c>
      <c r="H278" s="64">
        <f>SUM(H280:H288)</f>
        <v>654680</v>
      </c>
      <c r="I278" s="64">
        <f>SUM(I280:I288)</f>
        <v>654680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7000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f>260000+111800</f>
        <v>371800</v>
      </c>
      <c r="H283" s="64">
        <f>550000-90320</f>
        <v>459680</v>
      </c>
      <c r="I283" s="64">
        <v>459680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/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f>226029.48+0.88+39443</f>
        <v>265473.36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12000</v>
      </c>
      <c r="H287" s="64">
        <v>10000</v>
      </c>
      <c r="I287" s="64">
        <v>10000</v>
      </c>
      <c r="J287" s="25"/>
    </row>
    <row r="288" spans="1:10" ht="31.5">
      <c r="A288" s="115" t="s">
        <v>351</v>
      </c>
      <c r="B288" s="41"/>
      <c r="C288" s="42" t="s">
        <v>90</v>
      </c>
      <c r="D288" s="42" t="s">
        <v>350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6644947.03</v>
      </c>
      <c r="H431" s="127">
        <f>H433+H449+H459+H465+H470+H472</f>
        <v>6000000</v>
      </c>
      <c r="I431" s="127">
        <f>I433+I449+I459+I465+I470+I472</f>
        <v>6000000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4710700</v>
      </c>
      <c r="H433" s="64">
        <f>H435+H436+H437+H438+H439+H443+H444+H445</f>
        <v>4714200</v>
      </c>
      <c r="I433" s="64">
        <f>I435+I436+I437+I438+I439+I443+I444+I445</f>
        <v>4714200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3600000</v>
      </c>
      <c r="H435" s="64">
        <v>3600000</v>
      </c>
      <c r="I435" s="64">
        <v>3600000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64">
        <v>23500</v>
      </c>
      <c r="H438" s="64">
        <v>25000</v>
      </c>
      <c r="I438" s="64">
        <v>25000</v>
      </c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1087200</v>
      </c>
      <c r="H439" s="64">
        <v>1087200</v>
      </c>
      <c r="I439" s="64">
        <v>1087200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342</v>
      </c>
      <c r="E463" s="23"/>
      <c r="F463" s="3"/>
      <c r="G463" s="64"/>
      <c r="H463" s="64"/>
      <c r="I463" s="64"/>
      <c r="J463" s="32"/>
    </row>
    <row r="464" spans="1:10" ht="15.75">
      <c r="A464" s="114" t="s">
        <v>344</v>
      </c>
      <c r="B464" s="188">
        <v>2340</v>
      </c>
      <c r="C464" s="189">
        <v>853</v>
      </c>
      <c r="D464" s="20" t="s">
        <v>343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1934247.03</v>
      </c>
      <c r="H472" s="147">
        <f>H474+H475+H476+H477</f>
        <v>1285800</v>
      </c>
      <c r="I472" s="147">
        <f>I474+I475+I476+I477</f>
        <v>1285800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G479+G480+G481+G482+G483+G484+G485+G486+G487+G488</f>
        <v>1934247.03</v>
      </c>
      <c r="H477" s="64">
        <f>H479+H480+H481+H483+H484+H485+H486+H487+H488</f>
        <v>1285800</v>
      </c>
      <c r="I477" s="64">
        <f>I479+I480+I481+I483+I484+I485+I486+I487+I488</f>
        <v>1285800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>
        <v>50000</v>
      </c>
      <c r="H479" s="64">
        <v>50000</v>
      </c>
      <c r="I479" s="64">
        <v>50000</v>
      </c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70000</v>
      </c>
      <c r="H481" s="64">
        <v>50000</v>
      </c>
      <c r="I481" s="64">
        <v>50000</v>
      </c>
      <c r="J481" s="25"/>
    </row>
    <row r="482" spans="1:10" ht="15.75">
      <c r="A482" s="115" t="s">
        <v>176</v>
      </c>
      <c r="B482" s="93">
        <v>2644</v>
      </c>
      <c r="C482" s="42" t="s">
        <v>368</v>
      </c>
      <c r="D482" s="42" t="s">
        <v>315</v>
      </c>
      <c r="E482" s="42"/>
      <c r="F482" s="42" t="s">
        <v>308</v>
      </c>
      <c r="G482" s="64">
        <v>230000</v>
      </c>
      <c r="H482" s="64">
        <v>150000</v>
      </c>
      <c r="I482" s="64">
        <v>150000</v>
      </c>
      <c r="J482" s="25"/>
    </row>
    <row r="483" spans="1:10" ht="15.75">
      <c r="A483" s="115" t="s">
        <v>316</v>
      </c>
      <c r="B483" s="94" t="s">
        <v>122</v>
      </c>
      <c r="C483" s="56" t="s">
        <v>90</v>
      </c>
      <c r="D483" s="56" t="s">
        <v>317</v>
      </c>
      <c r="E483" s="56"/>
      <c r="F483" s="42" t="s">
        <v>308</v>
      </c>
      <c r="G483" s="64">
        <v>30000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123</v>
      </c>
      <c r="C484" s="42" t="s">
        <v>90</v>
      </c>
      <c r="D484" s="42" t="s">
        <v>319</v>
      </c>
      <c r="E484" s="42"/>
      <c r="F484" s="42" t="s">
        <v>308</v>
      </c>
      <c r="G484" s="64">
        <v>300000</v>
      </c>
      <c r="H484" s="64">
        <v>300000</v>
      </c>
      <c r="I484" s="64">
        <v>300000</v>
      </c>
      <c r="J484" s="25"/>
    </row>
    <row r="485" spans="1:10" ht="15.75">
      <c r="A485" s="115" t="s">
        <v>179</v>
      </c>
      <c r="B485" s="41" t="s">
        <v>335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336</v>
      </c>
      <c r="C487" s="42" t="s">
        <v>90</v>
      </c>
      <c r="D487" s="42" t="s">
        <v>112</v>
      </c>
      <c r="E487" s="42"/>
      <c r="F487" s="42" t="s">
        <v>308</v>
      </c>
      <c r="G487" s="64">
        <v>100000</v>
      </c>
      <c r="H487" s="64"/>
      <c r="I487" s="64"/>
      <c r="J487" s="25"/>
    </row>
    <row r="488" spans="1:10" ht="15.75">
      <c r="A488" s="115" t="s">
        <v>183</v>
      </c>
      <c r="B488" s="41" t="s">
        <v>367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1154247.03</v>
      </c>
      <c r="H488" s="64">
        <f>SUM(H490:H498)</f>
        <v>835800</v>
      </c>
      <c r="I488" s="64">
        <f>SUM(I490:I498)</f>
        <v>835800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545976.57</v>
      </c>
      <c r="H490" s="64">
        <v>400000</v>
      </c>
      <c r="I490" s="64">
        <v>400000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/>
      <c r="H491" s="64"/>
      <c r="I491" s="64"/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>
        <v>100000</v>
      </c>
      <c r="H494" s="64">
        <v>100000</v>
      </c>
      <c r="I494" s="64">
        <v>100000</v>
      </c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f>400000+8270.46</f>
        <v>408270.46</v>
      </c>
      <c r="H496" s="64">
        <f>300000-14200</f>
        <v>285800</v>
      </c>
      <c r="I496" s="64">
        <f>300000-14200</f>
        <v>285800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351</v>
      </c>
      <c r="B498" s="41"/>
      <c r="C498" s="42" t="s">
        <v>90</v>
      </c>
      <c r="D498" s="42" t="s">
        <v>350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6" t="s">
        <v>355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0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/>
      <c r="H507" s="64"/>
      <c r="I507" s="64"/>
      <c r="J507" s="32" t="s">
        <v>45</v>
      </c>
    </row>
    <row r="508" spans="1:10" ht="20.25" customHeight="1" hidden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342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344</v>
      </c>
      <c r="B536" s="188">
        <v>2340</v>
      </c>
      <c r="C536" s="189">
        <v>853</v>
      </c>
      <c r="D536" s="20" t="s">
        <v>343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351</v>
      </c>
      <c r="B570" s="41"/>
      <c r="C570" s="42" t="s">
        <v>90</v>
      </c>
      <c r="D570" s="42" t="s">
        <v>350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 hidden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0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 hidden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 hidden="1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 hidden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 hidden="1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342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344</v>
      </c>
      <c r="B608" s="188">
        <v>2340</v>
      </c>
      <c r="C608" s="189">
        <v>853</v>
      </c>
      <c r="D608" s="20" t="s">
        <v>343</v>
      </c>
      <c r="E608" s="23"/>
      <c r="F608" s="3"/>
      <c r="G608" s="64"/>
      <c r="H608" s="64"/>
      <c r="I608" s="64"/>
      <c r="J608" s="32"/>
    </row>
    <row r="609" spans="1:10" ht="23.25" customHeight="1" hidden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 hidden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 hidden="1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0</v>
      </c>
      <c r="H616" s="147">
        <f>H618+H619+H620+H621</f>
        <v>0</v>
      </c>
      <c r="I616" s="147">
        <f>I618+I619+I620+I621</f>
        <v>0</v>
      </c>
      <c r="J616" s="63"/>
    </row>
    <row r="617" spans="1:10" ht="15.75" hidden="1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 hidden="1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 hidden="1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 hidden="1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 hidden="1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0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 hidden="1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 hidden="1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 hidden="1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 hidden="1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 hidden="1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 hidden="1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/>
      <c r="H627" s="64"/>
      <c r="I627" s="64"/>
      <c r="J627" s="25"/>
    </row>
    <row r="628" spans="1:10" ht="15.75" hidden="1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 hidden="1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 hidden="1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/>
      <c r="H631" s="64"/>
      <c r="I631" s="64"/>
      <c r="J631" s="25"/>
    </row>
    <row r="632" spans="1:10" ht="15.75" hidden="1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0</v>
      </c>
      <c r="H632" s="64">
        <f>SUM(H634:H642)</f>
        <v>0</v>
      </c>
      <c r="I632" s="64">
        <f>SUM(I634:I642)</f>
        <v>0</v>
      </c>
      <c r="J632" s="25"/>
    </row>
    <row r="633" spans="1:10" ht="15.75" hidden="1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 hidden="1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 hidden="1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 hidden="1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 hidden="1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 hidden="1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 hidden="1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/>
      <c r="H640" s="64"/>
      <c r="I640" s="64"/>
      <c r="J640" s="25"/>
    </row>
    <row r="641" spans="1:10" ht="15.75" hidden="1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 hidden="1">
      <c r="A642" s="115" t="s">
        <v>351</v>
      </c>
      <c r="B642" s="41"/>
      <c r="C642" s="42" t="s">
        <v>90</v>
      </c>
      <c r="D642" s="42" t="s">
        <v>350</v>
      </c>
      <c r="E642" s="44"/>
      <c r="F642" s="42" t="s">
        <v>308</v>
      </c>
      <c r="G642" s="64"/>
      <c r="H642" s="64"/>
      <c r="I642" s="64"/>
      <c r="J642" s="25"/>
    </row>
    <row r="643" spans="1:10" ht="18" customHeight="1" hidden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 hidden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 hidden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 hidden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342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344</v>
      </c>
      <c r="B680" s="188">
        <v>2340</v>
      </c>
      <c r="C680" s="189">
        <v>853</v>
      </c>
      <c r="D680" s="20" t="s">
        <v>343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351</v>
      </c>
      <c r="B714" s="41"/>
      <c r="C714" s="42" t="s">
        <v>90</v>
      </c>
      <c r="D714" s="42" t="s">
        <v>350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342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344</v>
      </c>
      <c r="B821" s="188">
        <v>2340</v>
      </c>
      <c r="C821" s="189">
        <v>853</v>
      </c>
      <c r="D821" s="20" t="s">
        <v>343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351</v>
      </c>
      <c r="B855" s="41"/>
      <c r="C855" s="42" t="s">
        <v>90</v>
      </c>
      <c r="D855" s="42" t="s">
        <v>350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 hidden="1">
      <c r="A860" s="133" t="s">
        <v>346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 hidden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 hidden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 hidden="1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342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344</v>
      </c>
      <c r="B893" s="188">
        <v>2340</v>
      </c>
      <c r="C893" s="189">
        <v>853</v>
      </c>
      <c r="D893" s="20" t="s">
        <v>343</v>
      </c>
      <c r="E893" s="23"/>
      <c r="F893" s="3"/>
      <c r="G893" s="64"/>
      <c r="H893" s="64"/>
      <c r="I893" s="64"/>
      <c r="J893" s="32"/>
    </row>
    <row r="894" spans="1:10" ht="15.75" hidden="1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 hidden="1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 hidden="1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0</v>
      </c>
      <c r="H901" s="196">
        <f>H903+H904+H905+H906</f>
        <v>0</v>
      </c>
      <c r="I901" s="196">
        <f>I903+I904+I905+I906</f>
        <v>0</v>
      </c>
      <c r="J901" s="32"/>
    </row>
    <row r="902" spans="1:10" ht="15.75" hidden="1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 hidden="1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 hidden="1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 hidden="1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 hidden="1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 hidden="1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 hidden="1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 hidden="1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 hidden="1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/>
      <c r="H912" s="64"/>
      <c r="I912" s="64"/>
      <c r="J912" s="25"/>
    </row>
    <row r="913" spans="1:10" ht="15.75" hidden="1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 hidden="1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 hidden="1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 hidden="1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 hidden="1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 hidden="1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 hidden="1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 hidden="1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 hidden="1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 hidden="1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 hidden="1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 hidden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 hidden="1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 hidden="1">
      <c r="A927" s="115" t="s">
        <v>351</v>
      </c>
      <c r="B927" s="41"/>
      <c r="C927" s="42" t="s">
        <v>90</v>
      </c>
      <c r="D927" s="42" t="s">
        <v>350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 hidden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 hidden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 hidden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 hidden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342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344</v>
      </c>
      <c r="B1103" s="188">
        <v>2340</v>
      </c>
      <c r="C1103" s="189">
        <v>853</v>
      </c>
      <c r="D1103" s="20" t="s">
        <v>343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351</v>
      </c>
      <c r="B1137" s="41"/>
      <c r="C1137" s="42" t="s">
        <v>90</v>
      </c>
      <c r="D1137" s="42" t="s">
        <v>350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 hidden="1">
      <c r="A1970" s="132" t="s">
        <v>359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0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 hidden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 hidden="1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 hidden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 hidden="1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342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344</v>
      </c>
      <c r="B2003" s="188">
        <v>2340</v>
      </c>
      <c r="C2003" s="189">
        <v>853</v>
      </c>
      <c r="D2003" s="20" t="s">
        <v>343</v>
      </c>
      <c r="E2003" s="23"/>
      <c r="F2003" s="3"/>
      <c r="G2003" s="64"/>
      <c r="H2003" s="64"/>
      <c r="I2003" s="64"/>
      <c r="J2003" s="32"/>
    </row>
    <row r="2004" spans="1:10" ht="15.75" hidden="1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 hidden="1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 hidden="1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0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 hidden="1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 hidden="1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 hidden="1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 hidden="1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 hidden="1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 hidden="1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 hidden="1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 hidden="1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 hidden="1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 hidden="1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 hidden="1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/>
      <c r="H2023" s="64"/>
      <c r="I2023" s="64"/>
      <c r="J2023" s="25"/>
    </row>
    <row r="2024" spans="1:10" ht="15.75" hidden="1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 hidden="1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/>
      <c r="H2026" s="64"/>
      <c r="I2026" s="64"/>
      <c r="J2026" s="25"/>
    </row>
    <row r="2027" spans="1:10" ht="15.75" hidden="1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 hidden="1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 hidden="1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 hidden="1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 hidden="1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 hidden="1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 hidden="1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 hidden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 hidden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 hidden="1">
      <c r="A2037" s="115" t="s">
        <v>351</v>
      </c>
      <c r="B2037" s="41"/>
      <c r="C2037" s="42" t="s">
        <v>90</v>
      </c>
      <c r="D2037" s="42" t="s">
        <v>350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 hidden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 hidden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 hidden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 hidden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 hidden="1">
      <c r="A2112" s="132" t="s">
        <v>360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 hidden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 hidden="1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 hidden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 hidden="1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342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344</v>
      </c>
      <c r="B2145" s="188">
        <v>2340</v>
      </c>
      <c r="C2145" s="189">
        <v>853</v>
      </c>
      <c r="D2145" s="20" t="s">
        <v>343</v>
      </c>
      <c r="E2145" s="23"/>
      <c r="F2145" s="3"/>
      <c r="G2145" s="64"/>
      <c r="H2145" s="64"/>
      <c r="I2145" s="64"/>
      <c r="J2145" s="32"/>
    </row>
    <row r="2146" spans="1:10" ht="23.25" customHeight="1" hidden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 hidden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 hidden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 hidden="1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 hidden="1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 hidden="1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 hidden="1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 hidden="1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 hidden="1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 hidden="1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 hidden="1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 hidden="1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 hidden="1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 hidden="1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/>
      <c r="H2165" s="64"/>
      <c r="I2165" s="64"/>
      <c r="J2165" s="25"/>
    </row>
    <row r="2166" spans="1:10" ht="15.75" hidden="1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 hidden="1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/>
      <c r="H2168" s="64"/>
      <c r="I2168" s="64"/>
      <c r="J2168" s="25"/>
    </row>
    <row r="2169" spans="1:10" ht="15.75" hidden="1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 hidden="1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 hidden="1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 hidden="1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 hidden="1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 hidden="1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 hidden="1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 hidden="1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 hidden="1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 hidden="1">
      <c r="A2179" s="115" t="s">
        <v>351</v>
      </c>
      <c r="B2179" s="41"/>
      <c r="C2179" s="42" t="s">
        <v>90</v>
      </c>
      <c r="D2179" s="42" t="s">
        <v>350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 hidden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 hidden="1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 hidden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 hidden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 hidden="1">
      <c r="A2184" s="132" t="s">
        <v>361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0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 hidden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 hidden="1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 hidden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 hidden="1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342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344</v>
      </c>
      <c r="B2217" s="188">
        <v>2340</v>
      </c>
      <c r="C2217" s="189">
        <v>853</v>
      </c>
      <c r="D2217" s="20" t="s">
        <v>343</v>
      </c>
      <c r="E2217" s="23"/>
      <c r="F2217" s="3"/>
      <c r="G2217" s="64"/>
      <c r="H2217" s="64"/>
      <c r="I2217" s="64"/>
      <c r="J2217" s="32"/>
    </row>
    <row r="2218" spans="1:10" ht="23.25" customHeight="1" hidden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 hidden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 hidden="1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0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 hidden="1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 hidden="1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 hidden="1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 hidden="1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 hidden="1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 hidden="1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 hidden="1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 hidden="1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 hidden="1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 hidden="1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 hidden="1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/>
      <c r="H2237" s="64"/>
      <c r="I2237" s="64"/>
      <c r="J2237" s="25"/>
    </row>
    <row r="2238" spans="1:10" ht="15.75" hidden="1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 hidden="1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/>
      <c r="H2240" s="64"/>
      <c r="I2240" s="64"/>
      <c r="J2240" s="25"/>
    </row>
    <row r="2241" spans="1:10" ht="15.75" hidden="1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 hidden="1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 hidden="1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 hidden="1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 hidden="1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 hidden="1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 hidden="1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 hidden="1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 hidden="1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 hidden="1">
      <c r="A2251" s="115" t="s">
        <v>351</v>
      </c>
      <c r="B2251" s="41"/>
      <c r="C2251" s="42" t="s">
        <v>90</v>
      </c>
      <c r="D2251" s="42" t="s">
        <v>350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 hidden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 hidden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 hidden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 hidden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 hidden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 hidden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 hidden="1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 hidden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 hidden="1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342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344</v>
      </c>
      <c r="B2289" s="188">
        <v>2340</v>
      </c>
      <c r="C2289" s="189">
        <v>853</v>
      </c>
      <c r="D2289" s="20" t="s">
        <v>343</v>
      </c>
      <c r="E2289" s="23"/>
      <c r="F2289" s="3"/>
      <c r="G2289" s="64"/>
      <c r="H2289" s="64"/>
      <c r="I2289" s="64"/>
      <c r="J2289" s="32"/>
    </row>
    <row r="2290" spans="1:10" ht="23.25" customHeight="1" hidden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 hidden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 hidden="1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 hidden="1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 hidden="1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 hidden="1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 hidden="1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 hidden="1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 hidden="1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 hidden="1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 hidden="1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 hidden="1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 hidden="1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 hidden="1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 hidden="1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 hidden="1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/>
      <c r="H2312" s="64"/>
      <c r="I2312" s="64"/>
      <c r="J2312" s="25"/>
    </row>
    <row r="2313" spans="1:10" ht="15.75" hidden="1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 hidden="1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 hidden="1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 hidden="1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 hidden="1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 hidden="1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 hidden="1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 hidden="1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 hidden="1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 hidden="1">
      <c r="A2323" s="115" t="s">
        <v>351</v>
      </c>
      <c r="B2323" s="41"/>
      <c r="C2323" s="42" t="s">
        <v>90</v>
      </c>
      <c r="D2323" s="42" t="s">
        <v>350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 hidden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 hidden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 hidden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hidden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0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/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56332.59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56332.59</v>
      </c>
      <c r="H2471" s="86"/>
      <c r="I2471" s="86"/>
      <c r="J2471" s="32" t="s">
        <v>45</v>
      </c>
    </row>
    <row r="2472" spans="1:10" ht="15.75">
      <c r="A2472" s="198" t="s">
        <v>349</v>
      </c>
      <c r="B2472" s="214" t="s">
        <v>348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15" max="255" man="1"/>
    <brk id="168" max="255" man="1"/>
    <brk id="220" max="255" man="1"/>
    <brk id="268" max="255" man="1"/>
    <brk id="4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2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14225348.389999999</v>
      </c>
      <c r="F7" s="165">
        <f>план!H123</f>
        <v>13264310</v>
      </c>
      <c r="G7" s="165">
        <f>план!I123</f>
        <v>13264310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19800+45600+33816+82745+24148+23160+9000</f>
        <v>238269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13987079.389999999</v>
      </c>
      <c r="F12" s="166">
        <f>F7-F11</f>
        <v>13264310</v>
      </c>
      <c r="G12" s="166">
        <f>G7-G11</f>
        <v>13264310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10335559</v>
      </c>
      <c r="F14" s="166">
        <f>план!H195</f>
        <v>10801910</v>
      </c>
      <c r="G14" s="166">
        <f>план!I195</f>
        <v>10801910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10335559</v>
      </c>
      <c r="F17" s="166">
        <f>F14</f>
        <v>10801910</v>
      </c>
      <c r="G17" s="166">
        <f>G14</f>
        <v>10801910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0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0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1934247.03</v>
      </c>
      <c r="F23" s="165">
        <f>F25+F26</f>
        <v>1285800</v>
      </c>
      <c r="G23" s="165">
        <f>G25+G26</f>
        <v>1285800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1934247.03</v>
      </c>
      <c r="F26" s="165">
        <f>план!H477</f>
        <v>1285800</v>
      </c>
      <c r="G26" s="165">
        <f>план!I477</f>
        <v>1285800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1717273.3599999999</v>
      </c>
      <c r="F27" s="165">
        <f>F29+F30</f>
        <v>1176600</v>
      </c>
      <c r="G27" s="165">
        <f>G29+G30</f>
        <v>1176600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1717273.3599999999</v>
      </c>
      <c r="F30" s="165">
        <f>план!H267</f>
        <v>1176600</v>
      </c>
      <c r="G30" s="165">
        <f>план!I267</f>
        <v>1176600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13987079.39</v>
      </c>
      <c r="F33" s="165">
        <f>F30+F26+F21+F17</f>
        <v>13264310</v>
      </c>
      <c r="G33" s="165">
        <f>G30+G26+G21+G17</f>
        <v>13264310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13987079.39</v>
      </c>
      <c r="F34" s="165">
        <f>F33</f>
        <v>13264310</v>
      </c>
      <c r="G34" s="165">
        <f>G33</f>
        <v>13264310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376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2022-03-14T09:43:23Z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